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2"/>
  </bookViews>
  <sheets>
    <sheet name="Sheet1" sheetId="1" r:id="rId1"/>
    <sheet name="CĐTK52" sheetId="2" r:id="rId2"/>
    <sheet name="CNTK52" sheetId="3" r:id="rId3"/>
    <sheet name="Sheet3" sheetId="4" r:id="rId4"/>
    <sheet name="XL4Poppy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0">#REF!</definedName>
    <definedName name="\z">#REF!</definedName>
    <definedName name="_1">#REF!</definedName>
    <definedName name="_2">#REF!</definedName>
    <definedName name="_Builtin0">'XL4Poppy'!$C$4</definedName>
    <definedName name="_Builtin0">'XL4Poppy'!$C$4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AAA" localSheetId="4">'[6]MTL(AG)'!#REF!</definedName>
    <definedName name="AAA">'[6]MTL(AG)'!#REF!</definedName>
    <definedName name="B">#REF!</definedName>
    <definedName name="BLDG">'[1]LEGEND'!$D$8</definedName>
    <definedName name="Bust">'XL4Poppy'!$C$31</definedName>
    <definedName name="CLIENT">'[1]LEGEND'!$D$6</definedName>
    <definedName name="COAT">#REF!</definedName>
    <definedName name="Continue">'XL4Poppy'!$C$9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Document_array" localSheetId="4">{"Diem TK49.xls"}</definedName>
    <definedName name="Document_array">{"Book1","Cao dang K13.xls"}</definedName>
    <definedName name="Documents_array">'XL4Poppy'!$B$1:$B$16</definedName>
    <definedName name="FP">#REF!</definedName>
    <definedName name="HapCKVA">#REF!</definedName>
    <definedName name="HapCKvar">#REF!</definedName>
    <definedName name="HapCKW">#REF!</definedName>
    <definedName name="HapIKVA">#REF!</definedName>
    <definedName name="HapIKvar">#REF!</definedName>
    <definedName name="HapIKW">#REF!</definedName>
    <definedName name="HapKVA">#REF!</definedName>
    <definedName name="HapSKVA">#REF!</definedName>
    <definedName name="HapSKW">#REF!</definedName>
    <definedName name="Hello">'XL4Poppy'!$A$15</definedName>
    <definedName name="IO">#REF!</definedName>
    <definedName name="LOCATION">'[1]LEGEND'!$D$7</definedName>
    <definedName name="MakeIt">'XL4Poppy'!$A$26</definedName>
    <definedName name="MAT">#REF!</definedName>
    <definedName name="MF">#REF!</definedName>
    <definedName name="Morning">'XL4Poppy'!$C$39</definedName>
    <definedName name="P">#REF!</definedName>
    <definedName name="PA">#REF!</definedName>
    <definedName name="PEJM">#REF!</definedName>
    <definedName name="PF">#REF!</definedName>
    <definedName name="PM" localSheetId="4">'[4]IBASE'!$AH$16:$AV$110</definedName>
    <definedName name="PM">'[4]IBASE'!$AH$16:$AV$110</definedName>
    <definedName name="Poppy">'XL4Poppy'!$C$27</definedName>
    <definedName name="Print_Area_MI">#REF!</definedName>
    <definedName name="_xlnm.Print_Titles" localSheetId="1">'CĐTK52'!$2:$5</definedName>
    <definedName name="_xlnm.Print_Titles">#N/A</definedName>
    <definedName name="Print_Titles_MI">#REF!</definedName>
    <definedName name="PRINTA">#REF!</definedName>
    <definedName name="prjName">#REF!</definedName>
    <definedName name="prjNo">#REF!</definedName>
    <definedName name="PROJ">'[1]LEGEND'!$D$4</definedName>
    <definedName name="RT">#REF!</definedName>
    <definedName name="SB" localSheetId="4">'[4]IBASE'!$AH$7:$AL$14</definedName>
    <definedName name="SB">'[4]IBASE'!$AH$7:$AL$14</definedName>
    <definedName name="SL">#REF!</definedName>
    <definedName name="SORT">#REF!</definedName>
    <definedName name="SORT_AREA" localSheetId="4">'[2]DI-ESTI'!$A$8:$R$489</definedName>
    <definedName name="SORT_AREA">'[2]DI-ESTI'!$A$8:$R$489</definedName>
    <definedName name="SP">#REF!</definedName>
    <definedName name="SUM">#REF!,#REF!</definedName>
    <definedName name="T">#REF!</definedName>
    <definedName name="test">#REF!</definedName>
    <definedName name="THK">#REF!</definedName>
    <definedName name="TOTAL">#REF!</definedName>
    <definedName name="UP">#REF!,#REF!,#REF!,#REF!,#REF!,#REF!,#REF!,#REF!,#REF!,#REF!,#REF!</definedName>
    <definedName name="usd" localSheetId="4">'[3]SUMMARY'!$I$16</definedName>
    <definedName name="usd">'[3]SUMMARY'!$I$16</definedName>
    <definedName name="ZYX">#REF!</definedName>
    <definedName name="ZZZ">#REF!</definedName>
  </definedNames>
  <calcPr fullCalcOnLoad="1"/>
</workbook>
</file>

<file path=xl/comments1.xml><?xml version="1.0" encoding="utf-8"?>
<comments xmlns="http://schemas.openxmlformats.org/spreadsheetml/2006/main">
  <authors>
    <author>Tel: 3719.282 - 0906.151.386</author>
    <author>Nguyen Ngoc Nhung</author>
  </authors>
  <commentList>
    <comment ref="W32" authorId="0">
      <text>
        <r>
          <rPr>
            <b/>
            <sz val="8"/>
            <rFont val="Tahoma"/>
            <family val="0"/>
          </rPr>
          <t>Tel: 3719.282 - 0906.151.386:</t>
        </r>
        <r>
          <rPr>
            <sz val="8"/>
            <rFont val="Tahoma"/>
            <family val="0"/>
          </rPr>
          <t xml:space="preserve">
QST</t>
        </r>
      </text>
    </comment>
    <comment ref="G15" authorId="1">
      <text>
        <r>
          <rPr>
            <b/>
            <sz val="9"/>
            <rFont val="Tahoma"/>
            <family val="0"/>
          </rPr>
          <t>qst</t>
        </r>
        <r>
          <rPr>
            <sz val="9"/>
            <rFont val="Tahoma"/>
            <family val="0"/>
          </rPr>
          <t xml:space="preserve">
</t>
        </r>
      </text>
    </comment>
    <comment ref="O15" authorId="1">
      <text>
        <r>
          <rPr>
            <b/>
            <sz val="9"/>
            <rFont val="Tahoma"/>
            <family val="0"/>
          </rPr>
          <t>không đủ đk thi</t>
        </r>
        <r>
          <rPr>
            <sz val="9"/>
            <rFont val="Tahoma"/>
            <family val="0"/>
          </rPr>
          <t xml:space="preserve">
</t>
        </r>
      </text>
    </comment>
    <comment ref="W35" authorId="0">
      <text>
        <r>
          <rPr>
            <b/>
            <sz val="8"/>
            <rFont val="Tahoma"/>
            <family val="0"/>
          </rPr>
          <t>QST</t>
        </r>
      </text>
    </comment>
    <comment ref="M36" authorId="1">
      <text>
        <r>
          <rPr>
            <b/>
            <sz val="9"/>
            <rFont val="Tahoma"/>
            <family val="0"/>
          </rPr>
          <t>QST</t>
        </r>
        <r>
          <rPr>
            <sz val="9"/>
            <rFont val="Tahoma"/>
            <family val="0"/>
          </rPr>
          <t xml:space="preserve">
</t>
        </r>
      </text>
    </comment>
    <comment ref="W36" authorId="0">
      <text>
        <r>
          <rPr>
            <b/>
            <sz val="8"/>
            <rFont val="Tahoma"/>
            <family val="0"/>
          </rPr>
          <t>QST</t>
        </r>
      </text>
    </comment>
    <comment ref="E31" authorId="0">
      <text>
        <r>
          <rPr>
            <b/>
            <sz val="8"/>
            <rFont val="Tahoma"/>
            <family val="0"/>
          </rPr>
          <t>học lại</t>
        </r>
      </text>
    </comment>
    <comment ref="W34" authorId="0">
      <text>
        <r>
          <rPr>
            <b/>
            <sz val="8"/>
            <rFont val="Tahoma"/>
            <family val="0"/>
          </rPr>
          <t>QST</t>
        </r>
      </text>
    </comment>
    <comment ref="C27" authorId="0">
      <text>
        <r>
          <rPr>
            <b/>
            <sz val="8"/>
            <rFont val="Tahoma"/>
            <family val="0"/>
          </rPr>
          <t>Từ CNTK51 ngừng qđ 298 tháng 9/11</t>
        </r>
      </text>
    </comment>
    <comment ref="E53" authorId="0">
      <text>
        <r>
          <rPr>
            <b/>
            <sz val="8"/>
            <rFont val="Tahoma"/>
            <family val="0"/>
          </rPr>
          <t>học lại hp1</t>
        </r>
      </text>
    </comment>
    <comment ref="M53" authorId="1">
      <text>
        <r>
          <rPr>
            <b/>
            <sz val="9"/>
            <rFont val="Tahoma"/>
            <family val="0"/>
          </rPr>
          <t>QST</t>
        </r>
      </text>
    </comment>
    <comment ref="E54" authorId="0">
      <text>
        <r>
          <rPr>
            <b/>
            <sz val="8"/>
            <rFont val="Tahoma"/>
            <family val="0"/>
          </rPr>
          <t>họa lại hp 1</t>
        </r>
      </text>
    </comment>
    <comment ref="G54" authorId="1">
      <text>
        <r>
          <rPr>
            <b/>
            <sz val="9"/>
            <rFont val="Tahoma"/>
            <family val="0"/>
          </rPr>
          <t>QST</t>
        </r>
        <r>
          <rPr>
            <sz val="9"/>
            <rFont val="Tahoma"/>
            <family val="0"/>
          </rPr>
          <t xml:space="preserve">
</t>
        </r>
      </text>
    </comment>
    <comment ref="K54" authorId="1">
      <text>
        <r>
          <rPr>
            <b/>
            <sz val="9"/>
            <rFont val="Tahoma"/>
            <family val="0"/>
          </rPr>
          <t>bo hoc</t>
        </r>
        <r>
          <rPr>
            <sz val="9"/>
            <rFont val="Tahoma"/>
            <family val="0"/>
          </rPr>
          <t xml:space="preserve">
</t>
        </r>
      </text>
    </comment>
    <comment ref="M54" authorId="1">
      <text>
        <r>
          <rPr>
            <b/>
            <sz val="9"/>
            <rFont val="Tahoma"/>
            <family val="0"/>
          </rPr>
          <t>QST</t>
        </r>
        <r>
          <rPr>
            <sz val="9"/>
            <rFont val="Tahoma"/>
            <family val="0"/>
          </rPr>
          <t xml:space="preserve">
</t>
        </r>
      </text>
    </comment>
    <comment ref="O54" authorId="1">
      <text>
        <r>
          <rPr>
            <b/>
            <sz val="9"/>
            <rFont val="Tahoma"/>
            <family val="0"/>
          </rPr>
          <t>bỏ học</t>
        </r>
        <r>
          <rPr>
            <sz val="9"/>
            <rFont val="Tahoma"/>
            <family val="0"/>
          </rPr>
          <t xml:space="preserve">
</t>
        </r>
      </text>
    </comment>
    <comment ref="G55" authorId="1">
      <text>
        <r>
          <rPr>
            <b/>
            <sz val="9"/>
            <rFont val="Tahoma"/>
            <family val="0"/>
          </rPr>
          <t>qst</t>
        </r>
        <r>
          <rPr>
            <sz val="9"/>
            <rFont val="Tahoma"/>
            <family val="0"/>
          </rPr>
          <t xml:space="preserve">
</t>
        </r>
      </text>
    </comment>
    <comment ref="K55" authorId="1">
      <text>
        <r>
          <rPr>
            <b/>
            <sz val="9"/>
            <rFont val="Tahoma"/>
            <family val="0"/>
          </rPr>
          <t>bỏ học</t>
        </r>
        <r>
          <rPr>
            <sz val="9"/>
            <rFont val="Tahoma"/>
            <family val="0"/>
          </rPr>
          <t xml:space="preserve">
</t>
        </r>
      </text>
    </comment>
    <comment ref="M55" authorId="1">
      <text>
        <r>
          <rPr>
            <b/>
            <sz val="9"/>
            <rFont val="Tahoma"/>
            <family val="0"/>
          </rPr>
          <t>QST</t>
        </r>
        <r>
          <rPr>
            <sz val="9"/>
            <rFont val="Tahoma"/>
            <family val="0"/>
          </rPr>
          <t xml:space="preserve">
</t>
        </r>
      </text>
    </comment>
    <comment ref="O55" authorId="1">
      <text>
        <r>
          <rPr>
            <b/>
            <sz val="9"/>
            <rFont val="Tahoma"/>
            <family val="0"/>
          </rPr>
          <t>ko đủ đk</t>
        </r>
        <r>
          <rPr>
            <sz val="9"/>
            <rFont val="Tahoma"/>
            <family val="0"/>
          </rPr>
          <t xml:space="preserve">
</t>
        </r>
      </text>
    </comment>
    <comment ref="C57" authorId="0">
      <text>
        <r>
          <rPr>
            <b/>
            <sz val="8"/>
            <rFont val="Tahoma"/>
            <family val="0"/>
          </rPr>
          <t>Ngưng tk51</t>
        </r>
        <r>
          <rPr>
            <sz val="8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8"/>
            <rFont val="Tahoma"/>
            <family val="0"/>
          </rPr>
          <t>ngừng từ tk51</t>
        </r>
      </text>
    </comment>
    <comment ref="C59" authorId="0">
      <text>
        <r>
          <rPr>
            <b/>
            <sz val="8"/>
            <rFont val="Tahoma"/>
            <family val="0"/>
          </rPr>
          <t>ngừng từ tk51</t>
        </r>
      </text>
    </comment>
  </commentList>
</comments>
</file>

<file path=xl/comments2.xml><?xml version="1.0" encoding="utf-8"?>
<comments xmlns="http://schemas.openxmlformats.org/spreadsheetml/2006/main">
  <authors>
    <author>User</author>
    <author>Tel: 3719.282 - 0906.151.386</author>
    <author>Nguyen Ngoc Nhung</author>
    <author>HueCd.Com</author>
  </authors>
  <commentList>
    <comment ref="AQ41" authorId="0">
      <text>
        <r>
          <rPr>
            <b/>
            <sz val="9"/>
            <rFont val="Tahoma"/>
            <family val="0"/>
          </rPr>
          <t>qst</t>
        </r>
      </text>
    </comment>
    <comment ref="AW41" authorId="0">
      <text>
        <r>
          <rPr>
            <b/>
            <sz val="9"/>
            <rFont val="Tahoma"/>
            <family val="0"/>
          </rPr>
          <t>qst</t>
        </r>
        <r>
          <rPr>
            <sz val="9"/>
            <rFont val="Tahoma"/>
            <family val="0"/>
          </rPr>
          <t xml:space="preserve">
</t>
        </r>
      </text>
    </comment>
    <comment ref="AS41" authorId="0">
      <text>
        <r>
          <rPr>
            <b/>
            <sz val="9"/>
            <rFont val="Tahoma"/>
            <family val="0"/>
          </rPr>
          <t>qst</t>
        </r>
        <r>
          <rPr>
            <sz val="9"/>
            <rFont val="Tahoma"/>
            <family val="0"/>
          </rPr>
          <t xml:space="preserve">
</t>
        </r>
      </text>
    </comment>
    <comment ref="AU41" authorId="0">
      <text>
        <r>
          <rPr>
            <b/>
            <sz val="9"/>
            <rFont val="Tahoma"/>
            <family val="0"/>
          </rPr>
          <t>qst</t>
        </r>
        <r>
          <rPr>
            <sz val="9"/>
            <rFont val="Tahoma"/>
            <family val="0"/>
          </rPr>
          <t xml:space="preserve">
</t>
        </r>
      </text>
    </comment>
    <comment ref="C41" authorId="1">
      <text>
        <r>
          <rPr>
            <b/>
            <sz val="8"/>
            <rFont val="Tahoma"/>
            <family val="0"/>
          </rPr>
          <t>Ngừng từ CDDTK51 qđ 298 ngày 8/9/11</t>
        </r>
      </text>
    </comment>
    <comment ref="C27" authorId="1">
      <text>
        <r>
          <rPr>
            <b/>
            <sz val="8"/>
            <rFont val="Tahoma"/>
            <family val="0"/>
          </rPr>
          <t>ngừng từ CĐTK51</t>
        </r>
      </text>
    </comment>
    <comment ref="C28" authorId="1">
      <text>
        <r>
          <rPr>
            <b/>
            <sz val="8"/>
            <rFont val="Tahoma"/>
            <family val="0"/>
          </rPr>
          <t>Ngừng từ cđtk51</t>
        </r>
      </text>
    </comment>
    <comment ref="M9" authorId="2">
      <text>
        <r>
          <rPr>
            <b/>
            <sz val="9"/>
            <rFont val="Tahoma"/>
            <family val="0"/>
          </rPr>
          <t>QST</t>
        </r>
        <r>
          <rPr>
            <sz val="9"/>
            <rFont val="Tahoma"/>
            <family val="0"/>
          </rPr>
          <t xml:space="preserve">
</t>
        </r>
      </text>
    </comment>
    <comment ref="M15" authorId="2">
      <text>
        <r>
          <rPr>
            <b/>
            <sz val="9"/>
            <rFont val="Tahoma"/>
            <family val="0"/>
          </rPr>
          <t>QST</t>
        </r>
        <r>
          <rPr>
            <sz val="9"/>
            <rFont val="Tahoma"/>
            <family val="0"/>
          </rPr>
          <t xml:space="preserve">
</t>
        </r>
      </text>
    </comment>
    <comment ref="M42" authorId="2">
      <text>
        <r>
          <rPr>
            <b/>
            <sz val="9"/>
            <rFont val="Tahoma"/>
            <family val="0"/>
          </rPr>
          <t>QST</t>
        </r>
        <r>
          <rPr>
            <sz val="9"/>
            <rFont val="Tahoma"/>
            <family val="0"/>
          </rPr>
          <t xml:space="preserve">
</t>
        </r>
      </text>
    </comment>
    <comment ref="M17" authorId="2">
      <text>
        <r>
          <rPr>
            <b/>
            <sz val="9"/>
            <rFont val="Tahoma"/>
            <family val="0"/>
          </rPr>
          <t>QTS</t>
        </r>
        <r>
          <rPr>
            <sz val="9"/>
            <rFont val="Tahoma"/>
            <family val="0"/>
          </rPr>
          <t xml:space="preserve">
</t>
        </r>
      </text>
    </comment>
    <comment ref="M44" authorId="2">
      <text>
        <r>
          <rPr>
            <b/>
            <sz val="9"/>
            <rFont val="Tahoma"/>
            <family val="0"/>
          </rPr>
          <t>QST</t>
        </r>
        <r>
          <rPr>
            <sz val="9"/>
            <rFont val="Tahoma"/>
            <family val="0"/>
          </rPr>
          <t xml:space="preserve">
</t>
        </r>
      </text>
    </comment>
    <comment ref="O42" authorId="2">
      <text>
        <r>
          <rPr>
            <b/>
            <sz val="9"/>
            <rFont val="Tahoma"/>
            <family val="0"/>
          </rPr>
          <t>bỏ học</t>
        </r>
        <r>
          <rPr>
            <sz val="9"/>
            <rFont val="Tahoma"/>
            <family val="0"/>
          </rPr>
          <t xml:space="preserve">
</t>
        </r>
      </text>
    </comment>
    <comment ref="O51" authorId="2">
      <text>
        <r>
          <rPr>
            <b/>
            <sz val="9"/>
            <rFont val="Tahoma"/>
            <family val="0"/>
          </rPr>
          <t>ko đủ đk</t>
        </r>
        <r>
          <rPr>
            <sz val="9"/>
            <rFont val="Tahoma"/>
            <family val="0"/>
          </rPr>
          <t xml:space="preserve">
</t>
        </r>
      </text>
    </comment>
    <comment ref="O44" authorId="2">
      <text>
        <r>
          <rPr>
            <b/>
            <sz val="9"/>
            <rFont val="Tahoma"/>
            <family val="0"/>
          </rPr>
          <t>bỏ học</t>
        </r>
        <r>
          <rPr>
            <sz val="9"/>
            <rFont val="Tahoma"/>
            <family val="0"/>
          </rPr>
          <t xml:space="preserve">
</t>
        </r>
      </text>
    </comment>
    <comment ref="G42" authorId="2">
      <text>
        <r>
          <rPr>
            <b/>
            <sz val="9"/>
            <rFont val="Tahoma"/>
            <family val="0"/>
          </rPr>
          <t>ko học</t>
        </r>
        <r>
          <rPr>
            <sz val="9"/>
            <rFont val="Tahoma"/>
            <family val="0"/>
          </rPr>
          <t xml:space="preserve">
</t>
        </r>
      </text>
    </comment>
    <comment ref="G51" authorId="2">
      <text>
        <r>
          <rPr>
            <b/>
            <sz val="9"/>
            <rFont val="Tahoma"/>
            <family val="0"/>
          </rPr>
          <t>ko học</t>
        </r>
        <r>
          <rPr>
            <sz val="9"/>
            <rFont val="Tahoma"/>
            <family val="0"/>
          </rPr>
          <t xml:space="preserve">
</t>
        </r>
      </text>
    </comment>
    <comment ref="Q44" authorId="3">
      <text>
        <r>
          <rPr>
            <b/>
            <sz val="9"/>
            <rFont val="Tahoma"/>
            <family val="0"/>
          </rPr>
          <t>xten</t>
        </r>
        <r>
          <rPr>
            <sz val="9"/>
            <rFont val="Tahoma"/>
            <family val="0"/>
          </rPr>
          <t xml:space="preserve">
</t>
        </r>
      </text>
    </comment>
    <comment ref="Q42" authorId="3">
      <text>
        <r>
          <rPr>
            <b/>
            <sz val="9"/>
            <rFont val="Tahoma"/>
            <family val="0"/>
          </rPr>
          <t>bo hoc</t>
        </r>
        <r>
          <rPr>
            <sz val="9"/>
            <rFont val="Tahoma"/>
            <family val="0"/>
          </rPr>
          <t xml:space="preserve">
</t>
        </r>
      </text>
    </comment>
    <comment ref="Q51" authorId="3">
      <text>
        <r>
          <rPr>
            <b/>
            <sz val="9"/>
            <rFont val="Tahoma"/>
            <family val="0"/>
          </rPr>
          <t>qst</t>
        </r>
        <r>
          <rPr>
            <sz val="9"/>
            <rFont val="Tahoma"/>
            <family val="0"/>
          </rPr>
          <t xml:space="preserve">
</t>
        </r>
      </text>
    </comment>
    <comment ref="Q43" authorId="3">
      <text>
        <r>
          <rPr>
            <b/>
            <sz val="9"/>
            <rFont val="Tahoma"/>
            <family val="0"/>
          </rPr>
          <t>chuyen truong</t>
        </r>
        <r>
          <rPr>
            <sz val="9"/>
            <rFont val="Tahoma"/>
            <family val="0"/>
          </rPr>
          <t xml:space="preserve">
</t>
        </r>
      </text>
    </comment>
    <comment ref="Q28" authorId="1">
      <text>
        <r>
          <rPr>
            <b/>
            <sz val="8"/>
            <rFont val="Tahoma"/>
            <family val="0"/>
          </rPr>
          <t>Cùng CĐTK51</t>
        </r>
        <r>
          <rPr>
            <sz val="8"/>
            <rFont val="Tahoma"/>
            <family val="0"/>
          </rPr>
          <t xml:space="preserve">
</t>
        </r>
      </text>
    </comment>
    <comment ref="C42" authorId="1">
      <text>
        <r>
          <rPr>
            <b/>
            <sz val="8"/>
            <rFont val="Tahoma"/>
            <family val="0"/>
          </rPr>
          <t>XT 7/5/12</t>
        </r>
      </text>
    </comment>
    <comment ref="C44" authorId="1">
      <text>
        <r>
          <rPr>
            <b/>
            <sz val="8"/>
            <rFont val="Tahoma"/>
            <family val="0"/>
          </rPr>
          <t>XT 11/4/12</t>
        </r>
      </text>
    </comment>
    <comment ref="C43" authorId="1">
      <text>
        <r>
          <rPr>
            <b/>
            <sz val="8"/>
            <rFont val="Tahoma"/>
            <family val="0"/>
          </rPr>
          <t>chuyển trường 7/5/12</t>
        </r>
      </text>
    </comment>
    <comment ref="U48" authorId="1">
      <text>
        <r>
          <rPr>
            <b/>
            <sz val="8"/>
            <rFont val="Tahoma"/>
            <family val="0"/>
          </rPr>
          <t>QST</t>
        </r>
      </text>
    </comment>
    <comment ref="U51" authorId="1">
      <text>
        <r>
          <rPr>
            <b/>
            <sz val="8"/>
            <rFont val="Tahoma"/>
            <family val="0"/>
          </rPr>
          <t>Bo</t>
        </r>
      </text>
    </comment>
    <comment ref="U49" authorId="1">
      <text>
        <r>
          <rPr>
            <b/>
            <sz val="8"/>
            <rFont val="Tahoma"/>
            <family val="0"/>
          </rPr>
          <t>bo hoc</t>
        </r>
        <r>
          <rPr>
            <sz val="8"/>
            <rFont val="Tahoma"/>
            <family val="0"/>
          </rPr>
          <t xml:space="preserve">
</t>
        </r>
      </text>
    </comment>
    <comment ref="AC48" authorId="1">
      <text>
        <r>
          <rPr>
            <b/>
            <sz val="8"/>
            <rFont val="Tahoma"/>
            <family val="0"/>
          </rPr>
          <t>QST</t>
        </r>
        <r>
          <rPr>
            <sz val="8"/>
            <rFont val="Tahoma"/>
            <family val="0"/>
          </rPr>
          <t xml:space="preserve">
</t>
        </r>
      </text>
    </comment>
    <comment ref="AC49" authorId="1">
      <text>
        <r>
          <rPr>
            <b/>
            <sz val="8"/>
            <rFont val="Tahoma"/>
            <family val="0"/>
          </rPr>
          <t>QST</t>
        </r>
      </text>
    </comment>
    <comment ref="W9" authorId="1">
      <text>
        <r>
          <rPr>
            <b/>
            <sz val="8"/>
            <rFont val="Tahoma"/>
            <family val="0"/>
          </rPr>
          <t>QST</t>
        </r>
      </text>
    </comment>
    <comment ref="W48" authorId="1">
      <text>
        <r>
          <rPr>
            <b/>
            <sz val="8"/>
            <rFont val="Tahoma"/>
            <family val="0"/>
          </rPr>
          <t>QST</t>
        </r>
      </text>
    </comment>
    <comment ref="W53" authorId="1">
      <text>
        <r>
          <rPr>
            <b/>
            <sz val="8"/>
            <rFont val="Tahoma"/>
            <family val="0"/>
          </rPr>
          <t>QSRT</t>
        </r>
      </text>
    </comment>
    <comment ref="W51" authorId="1">
      <text>
        <r>
          <rPr>
            <b/>
            <sz val="8"/>
            <rFont val="Tahoma"/>
            <family val="0"/>
          </rPr>
          <t>KH</t>
        </r>
      </text>
    </comment>
    <comment ref="W49" authorId="1">
      <text>
        <r>
          <rPr>
            <b/>
            <sz val="8"/>
            <rFont val="Tahoma"/>
            <family val="0"/>
          </rPr>
          <t>QST</t>
        </r>
        <r>
          <rPr>
            <sz val="8"/>
            <rFont val="Tahoma"/>
            <family val="0"/>
          </rPr>
          <t xml:space="preserve">
</t>
        </r>
      </text>
    </comment>
    <comment ref="Y48" authorId="1">
      <text>
        <r>
          <rPr>
            <sz val="8"/>
            <rFont val="Tahoma"/>
            <family val="0"/>
          </rPr>
          <t xml:space="preserve">
QST</t>
        </r>
      </text>
    </comment>
    <comment ref="C29" authorId="1">
      <text>
        <r>
          <rPr>
            <b/>
            <sz val="8"/>
            <rFont val="Tahoma"/>
            <family val="0"/>
          </rPr>
          <t>BL từ CĐYK50</t>
        </r>
      </text>
    </comment>
    <comment ref="C45" authorId="1">
      <text>
        <r>
          <rPr>
            <b/>
            <sz val="8"/>
            <rFont val="Tahoma"/>
            <family val="0"/>
          </rPr>
          <t>chuyen len he CD tu 20.8.12</t>
        </r>
      </text>
    </comment>
    <comment ref="C46" authorId="1">
      <text>
        <r>
          <rPr>
            <b/>
            <sz val="8"/>
            <rFont val="Tahoma"/>
            <family val="0"/>
          </rPr>
          <t>chuyen he CD tu 20.8.12</t>
        </r>
      </text>
    </comment>
    <comment ref="C47" authorId="1">
      <text>
        <r>
          <rPr>
            <b/>
            <sz val="8"/>
            <rFont val="Tahoma"/>
            <family val="0"/>
          </rPr>
          <t>chuyển lên CĐ</t>
        </r>
      </text>
    </comment>
    <comment ref="C48" authorId="1">
      <text>
        <r>
          <rPr>
            <b/>
            <sz val="8"/>
            <rFont val="Tahoma"/>
            <family val="0"/>
          </rPr>
          <t>BTH 4/9/12</t>
        </r>
      </text>
    </comment>
    <comment ref="C49" authorId="1">
      <text>
        <r>
          <rPr>
            <b/>
            <sz val="8"/>
            <rFont val="Tahoma"/>
            <family val="0"/>
          </rPr>
          <t>BTH 4/9/12</t>
        </r>
      </text>
    </comment>
    <comment ref="C50" authorId="1">
      <text>
        <r>
          <rPr>
            <b/>
            <sz val="8"/>
            <rFont val="Tahoma"/>
            <family val="0"/>
          </rPr>
          <t>XT 27/8/12</t>
        </r>
      </text>
    </comment>
    <comment ref="C51" authorId="1">
      <text>
        <r>
          <rPr>
            <b/>
            <sz val="8"/>
            <rFont val="Tahoma"/>
            <family val="0"/>
          </rPr>
          <t>BTH4/9</t>
        </r>
        <r>
          <rPr>
            <sz val="8"/>
            <rFont val="Tahoma"/>
            <family val="0"/>
          </rPr>
          <t xml:space="preserve">
</t>
        </r>
      </text>
    </comment>
    <comment ref="C52" authorId="1">
      <text>
        <r>
          <rPr>
            <b/>
            <sz val="8"/>
            <rFont val="Tahoma"/>
            <family val="0"/>
          </rPr>
          <t>Xin thôi học</t>
        </r>
      </text>
    </comment>
    <comment ref="C53" authorId="1">
      <text>
        <r>
          <rPr>
            <b/>
            <sz val="8"/>
            <rFont val="Tahoma"/>
            <family val="0"/>
          </rPr>
          <t>Đình chỉ học phí- lên lớp CĐ</t>
        </r>
      </text>
    </comment>
    <comment ref="AU15" authorId="1">
      <text>
        <r>
          <rPr>
            <b/>
            <sz val="8"/>
            <rFont val="Tahoma"/>
            <family val="0"/>
          </rPr>
          <t>ốm</t>
        </r>
      </text>
    </comment>
    <comment ref="AK28" authorId="1">
      <text>
        <r>
          <rPr>
            <b/>
            <sz val="8"/>
            <rFont val="Tahoma"/>
            <family val="0"/>
          </rPr>
          <t>chuyển từ k51</t>
        </r>
      </text>
    </comment>
    <comment ref="AO28" authorId="1">
      <text>
        <r>
          <rPr>
            <b/>
            <sz val="8"/>
            <rFont val="Tahoma"/>
            <family val="0"/>
          </rPr>
          <t>chuyển từ 51</t>
        </r>
      </text>
    </comment>
    <comment ref="AQ28" authorId="1">
      <text>
        <r>
          <rPr>
            <b/>
            <sz val="8"/>
            <rFont val="Tahoma"/>
            <family val="0"/>
          </rPr>
          <t>chuyển từ k51</t>
        </r>
      </text>
    </comment>
    <comment ref="AU28" authorId="1">
      <text>
        <r>
          <rPr>
            <b/>
            <sz val="8"/>
            <rFont val="Tahoma"/>
            <family val="0"/>
          </rPr>
          <t>chuyển từ k51</t>
        </r>
      </text>
    </comment>
    <comment ref="W15" authorId="1">
      <text>
        <r>
          <rPr>
            <b/>
            <sz val="8"/>
            <rFont val="Tahoma"/>
            <family val="0"/>
          </rPr>
          <t>H.ghép CĐCN DD 53</t>
        </r>
      </text>
    </comment>
  </commentList>
</comments>
</file>

<file path=xl/comments3.xml><?xml version="1.0" encoding="utf-8"?>
<comments xmlns="http://schemas.openxmlformats.org/spreadsheetml/2006/main">
  <authors>
    <author>Tel: 3719.282 - 0906.151.386</author>
    <author>Nguyen Ngoc Nhung</author>
  </authors>
  <commentList>
    <comment ref="E51" authorId="0">
      <text>
        <r>
          <rPr>
            <b/>
            <sz val="8"/>
            <rFont val="Tahoma"/>
            <family val="0"/>
          </rPr>
          <t>họa lại hp 1</t>
        </r>
      </text>
    </comment>
    <comment ref="E50" authorId="0">
      <text>
        <r>
          <rPr>
            <b/>
            <sz val="8"/>
            <rFont val="Tahoma"/>
            <family val="0"/>
          </rPr>
          <t>học lại hp1</t>
        </r>
      </text>
    </comment>
    <comment ref="E27" authorId="0">
      <text>
        <r>
          <rPr>
            <b/>
            <sz val="8"/>
            <rFont val="Tahoma"/>
            <family val="0"/>
          </rPr>
          <t>học lại</t>
        </r>
      </text>
    </comment>
    <comment ref="C34" authorId="0">
      <text>
        <r>
          <rPr>
            <b/>
            <sz val="8"/>
            <rFont val="Tahoma"/>
            <family val="0"/>
          </rPr>
          <t>Từ CNTK51 ngừng qđ 298 tháng 9/11</t>
        </r>
      </text>
    </comment>
    <comment ref="C54" authorId="0">
      <text>
        <r>
          <rPr>
            <b/>
            <sz val="8"/>
            <rFont val="Tahoma"/>
            <family val="0"/>
          </rPr>
          <t>Ngưng tk51</t>
        </r>
        <r>
          <rPr>
            <sz val="8"/>
            <rFont val="Tahoma"/>
            <family val="0"/>
          </rPr>
          <t xml:space="preserve">
</t>
        </r>
      </text>
    </comment>
    <comment ref="C55" authorId="0">
      <text>
        <r>
          <rPr>
            <b/>
            <sz val="8"/>
            <rFont val="Tahoma"/>
            <family val="0"/>
          </rPr>
          <t>ngừng từ tk51</t>
        </r>
      </text>
    </comment>
    <comment ref="C56" authorId="0">
      <text>
        <r>
          <rPr>
            <b/>
            <sz val="8"/>
            <rFont val="Tahoma"/>
            <family val="0"/>
          </rPr>
          <t>ngừng từ tk51</t>
        </r>
      </text>
    </comment>
    <comment ref="M51" authorId="1">
      <text>
        <r>
          <rPr>
            <b/>
            <sz val="9"/>
            <rFont val="Tahoma"/>
            <family val="0"/>
          </rPr>
          <t>QST</t>
        </r>
        <r>
          <rPr>
            <sz val="9"/>
            <rFont val="Tahoma"/>
            <family val="0"/>
          </rPr>
          <t xml:space="preserve">
</t>
        </r>
      </text>
    </comment>
    <comment ref="M50" authorId="1">
      <text>
        <r>
          <rPr>
            <b/>
            <sz val="9"/>
            <rFont val="Tahoma"/>
            <family val="0"/>
          </rPr>
          <t>QST</t>
        </r>
      </text>
    </comment>
    <comment ref="M52" authorId="1">
      <text>
        <r>
          <rPr>
            <b/>
            <sz val="9"/>
            <rFont val="Tahoma"/>
            <family val="0"/>
          </rPr>
          <t>QST</t>
        </r>
        <r>
          <rPr>
            <sz val="9"/>
            <rFont val="Tahoma"/>
            <family val="0"/>
          </rPr>
          <t xml:space="preserve">
</t>
        </r>
      </text>
    </comment>
    <comment ref="M20" authorId="1">
      <text>
        <r>
          <rPr>
            <b/>
            <sz val="9"/>
            <rFont val="Tahoma"/>
            <family val="0"/>
          </rPr>
          <t>QST</t>
        </r>
        <r>
          <rPr>
            <sz val="9"/>
            <rFont val="Tahoma"/>
            <family val="0"/>
          </rPr>
          <t xml:space="preserve">
</t>
        </r>
      </text>
    </comment>
    <comment ref="K51" authorId="1">
      <text>
        <r>
          <rPr>
            <b/>
            <sz val="9"/>
            <rFont val="Tahoma"/>
            <family val="0"/>
          </rPr>
          <t>bo hoc</t>
        </r>
        <r>
          <rPr>
            <sz val="9"/>
            <rFont val="Tahoma"/>
            <family val="0"/>
          </rPr>
          <t xml:space="preserve">
</t>
        </r>
      </text>
    </comment>
    <comment ref="K52" authorId="1">
      <text>
        <r>
          <rPr>
            <b/>
            <sz val="9"/>
            <rFont val="Tahoma"/>
            <family val="0"/>
          </rPr>
          <t>bỏ học</t>
        </r>
        <r>
          <rPr>
            <sz val="9"/>
            <rFont val="Tahoma"/>
            <family val="0"/>
          </rPr>
          <t xml:space="preserve">
</t>
        </r>
      </text>
    </comment>
    <comment ref="O51" authorId="1">
      <text>
        <r>
          <rPr>
            <b/>
            <sz val="9"/>
            <rFont val="Tahoma"/>
            <family val="0"/>
          </rPr>
          <t>bỏ học</t>
        </r>
        <r>
          <rPr>
            <sz val="9"/>
            <rFont val="Tahoma"/>
            <family val="0"/>
          </rPr>
          <t xml:space="preserve">
</t>
        </r>
      </text>
    </comment>
    <comment ref="O15" authorId="1">
      <text>
        <r>
          <rPr>
            <b/>
            <sz val="9"/>
            <rFont val="Tahoma"/>
            <family val="0"/>
          </rPr>
          <t>không đủ đk thi</t>
        </r>
        <r>
          <rPr>
            <sz val="9"/>
            <rFont val="Tahoma"/>
            <family val="0"/>
          </rPr>
          <t xml:space="preserve">
</t>
        </r>
      </text>
    </comment>
    <comment ref="O52" authorId="1">
      <text>
        <r>
          <rPr>
            <b/>
            <sz val="9"/>
            <rFont val="Tahoma"/>
            <family val="0"/>
          </rPr>
          <t>ko đủ đk</t>
        </r>
        <r>
          <rPr>
            <sz val="9"/>
            <rFont val="Tahoma"/>
            <family val="0"/>
          </rPr>
          <t xml:space="preserve">
</t>
        </r>
      </text>
    </comment>
    <comment ref="G51" authorId="1">
      <text>
        <r>
          <rPr>
            <b/>
            <sz val="9"/>
            <rFont val="Tahoma"/>
            <family val="0"/>
          </rPr>
          <t>QST</t>
        </r>
        <r>
          <rPr>
            <sz val="9"/>
            <rFont val="Tahoma"/>
            <family val="0"/>
          </rPr>
          <t xml:space="preserve">
</t>
        </r>
      </text>
    </comment>
    <comment ref="G15" authorId="1">
      <text>
        <r>
          <rPr>
            <b/>
            <sz val="9"/>
            <rFont val="Tahoma"/>
            <family val="0"/>
          </rPr>
          <t>qst</t>
        </r>
        <r>
          <rPr>
            <sz val="9"/>
            <rFont val="Tahoma"/>
            <family val="0"/>
          </rPr>
          <t xml:space="preserve">
</t>
        </r>
      </text>
    </comment>
    <comment ref="G52" authorId="1">
      <text>
        <r>
          <rPr>
            <b/>
            <sz val="9"/>
            <rFont val="Tahoma"/>
            <family val="0"/>
          </rPr>
          <t>qst</t>
        </r>
        <r>
          <rPr>
            <sz val="9"/>
            <rFont val="Tahoma"/>
            <family val="0"/>
          </rPr>
          <t xml:space="preserve">
</t>
        </r>
      </text>
    </comment>
    <comment ref="W8" authorId="0">
      <text>
        <r>
          <rPr>
            <b/>
            <sz val="8"/>
            <rFont val="Tahoma"/>
            <family val="0"/>
          </rPr>
          <t>Tel: 3719.282 - 0906.151.386:</t>
        </r>
        <r>
          <rPr>
            <sz val="8"/>
            <rFont val="Tahoma"/>
            <family val="0"/>
          </rPr>
          <t xml:space="preserve">
QST</t>
        </r>
      </text>
    </comment>
    <comment ref="W18" authorId="0">
      <text>
        <r>
          <rPr>
            <b/>
            <sz val="8"/>
            <rFont val="Tahoma"/>
            <family val="0"/>
          </rPr>
          <t>QST</t>
        </r>
      </text>
    </comment>
    <comment ref="W20" authorId="0">
      <text>
        <r>
          <rPr>
            <b/>
            <sz val="8"/>
            <rFont val="Tahoma"/>
            <family val="0"/>
          </rPr>
          <t>QST</t>
        </r>
      </text>
    </comment>
    <comment ref="W32" authorId="0">
      <text>
        <r>
          <rPr>
            <b/>
            <sz val="8"/>
            <rFont val="Tahoma"/>
            <family val="0"/>
          </rPr>
          <t>QST</t>
        </r>
      </text>
    </comment>
    <comment ref="C49" authorId="0">
      <text>
        <r>
          <rPr>
            <b/>
            <sz val="8"/>
            <rFont val="Tahoma"/>
            <family val="0"/>
          </rPr>
          <t>lên ĐH</t>
        </r>
      </text>
    </comment>
    <comment ref="C48" authorId="0">
      <text>
        <r>
          <rPr>
            <b/>
            <sz val="8"/>
            <rFont val="Tahoma"/>
            <family val="0"/>
          </rPr>
          <t>Tel: 3719.282 - 0906.151.386:</t>
        </r>
        <r>
          <rPr>
            <sz val="8"/>
            <rFont val="Tahoma"/>
            <family val="0"/>
          </rPr>
          <t xml:space="preserve">
Chuyển Cao đẳng</t>
        </r>
      </text>
    </comment>
    <comment ref="C47" authorId="0">
      <text>
        <r>
          <rPr>
            <b/>
            <sz val="8"/>
            <rFont val="Tahoma"/>
            <family val="0"/>
          </rPr>
          <t>Tel: 3719.282 - 0906.151.386:</t>
        </r>
        <r>
          <rPr>
            <sz val="8"/>
            <rFont val="Tahoma"/>
            <family val="0"/>
          </rPr>
          <t xml:space="preserve">
Xin thôi</t>
        </r>
      </text>
    </comment>
    <comment ref="AO10" authorId="0">
      <text>
        <r>
          <rPr>
            <b/>
            <sz val="8"/>
            <rFont val="Tahoma"/>
            <family val="0"/>
          </rPr>
          <t>kđ đk</t>
        </r>
      </text>
    </comment>
    <comment ref="AO13" authorId="0">
      <text>
        <r>
          <rPr>
            <b/>
            <sz val="8"/>
            <rFont val="Tahoma"/>
            <family val="0"/>
          </rPr>
          <t>kđ đk</t>
        </r>
      </text>
    </comment>
    <comment ref="AO18" authorId="0">
      <text>
        <r>
          <rPr>
            <b/>
            <sz val="8"/>
            <rFont val="Tahoma"/>
            <family val="0"/>
          </rPr>
          <t>ko đ đk</t>
        </r>
      </text>
    </comment>
    <comment ref="AO33" authorId="0">
      <text>
        <r>
          <rPr>
            <b/>
            <sz val="8"/>
            <rFont val="Tahoma"/>
            <family val="0"/>
          </rPr>
          <t>ko học</t>
        </r>
      </text>
    </comment>
    <comment ref="AQ10" authorId="0">
      <text>
        <r>
          <rPr>
            <b/>
            <sz val="8"/>
            <rFont val="Tahoma"/>
            <family val="0"/>
          </rPr>
          <t>ko đ đk</t>
        </r>
      </text>
    </comment>
    <comment ref="AQ13" authorId="0">
      <text>
        <r>
          <rPr>
            <b/>
            <sz val="8"/>
            <rFont val="Tahoma"/>
            <family val="0"/>
          </rPr>
          <t>ko đ đk</t>
        </r>
      </text>
    </comment>
    <comment ref="AQ15" authorId="0">
      <text>
        <r>
          <rPr>
            <b/>
            <sz val="8"/>
            <rFont val="Tahoma"/>
            <family val="0"/>
          </rPr>
          <t>ốm</t>
        </r>
      </text>
    </comment>
    <comment ref="AQ18" authorId="0">
      <text>
        <r>
          <rPr>
            <b/>
            <sz val="8"/>
            <rFont val="Tahoma"/>
            <family val="0"/>
          </rPr>
          <t>kđ đk</t>
        </r>
      </text>
    </comment>
    <comment ref="AS10" authorId="0">
      <text>
        <r>
          <rPr>
            <b/>
            <sz val="8"/>
            <rFont val="Tahoma"/>
            <family val="0"/>
          </rPr>
          <t>QST</t>
        </r>
      </text>
    </comment>
    <comment ref="AS13" authorId="0">
      <text>
        <r>
          <rPr>
            <b/>
            <sz val="8"/>
            <rFont val="Tahoma"/>
            <family val="0"/>
          </rPr>
          <t>QST</t>
        </r>
      </text>
    </comment>
    <comment ref="AS33" authorId="0">
      <text>
        <r>
          <rPr>
            <b/>
            <sz val="8"/>
            <rFont val="Tahoma"/>
            <family val="0"/>
          </rPr>
          <t>không học</t>
        </r>
      </text>
    </comment>
    <comment ref="AW10" authorId="0">
      <text>
        <r>
          <rPr>
            <b/>
            <sz val="8"/>
            <rFont val="Tahoma"/>
            <family val="0"/>
          </rPr>
          <t>không học</t>
        </r>
      </text>
    </comment>
    <comment ref="AW13" authorId="0">
      <text>
        <r>
          <rPr>
            <b/>
            <sz val="8"/>
            <rFont val="Tahoma"/>
            <family val="0"/>
          </rPr>
          <t>QSTt</t>
        </r>
      </text>
    </comment>
    <comment ref="AW33" authorId="0">
      <text>
        <r>
          <rPr>
            <b/>
            <sz val="8"/>
            <rFont val="Tahoma"/>
            <family val="0"/>
          </rPr>
          <t>ko học</t>
        </r>
      </text>
    </comment>
    <comment ref="AK10" authorId="0">
      <text>
        <r>
          <rPr>
            <b/>
            <sz val="8"/>
            <rFont val="Tahoma"/>
            <family val="0"/>
          </rPr>
          <t>QST</t>
        </r>
      </text>
    </comment>
    <comment ref="AK13" authorId="0">
      <text>
        <r>
          <rPr>
            <b/>
            <sz val="8"/>
            <rFont val="Tahoma"/>
            <family val="0"/>
          </rPr>
          <t>QST</t>
        </r>
      </text>
    </comment>
    <comment ref="AK18" authorId="0">
      <text>
        <r>
          <rPr>
            <b/>
            <sz val="8"/>
            <rFont val="Tahoma"/>
            <family val="0"/>
          </rPr>
          <t>QST</t>
        </r>
      </text>
    </comment>
    <comment ref="AK20" authorId="0">
      <text>
        <r>
          <rPr>
            <b/>
            <sz val="8"/>
            <rFont val="Tahoma"/>
            <family val="0"/>
          </rPr>
          <t>QST</t>
        </r>
      </text>
    </comment>
    <comment ref="AY10" authorId="0">
      <text>
        <r>
          <rPr>
            <b/>
            <sz val="8"/>
            <rFont val="Tahoma"/>
            <family val="0"/>
          </rPr>
          <t>Tel: 3719.282 - 0906.151.386:</t>
        </r>
        <r>
          <rPr>
            <sz val="8"/>
            <rFont val="Tahoma"/>
            <family val="0"/>
          </rPr>
          <t xml:space="preserve">
</t>
        </r>
      </text>
    </comment>
    <comment ref="AY13" authorId="0">
      <text>
        <r>
          <rPr>
            <b/>
            <sz val="8"/>
            <rFont val="Tahoma"/>
            <family val="0"/>
          </rPr>
          <t>QST</t>
        </r>
      </text>
    </comment>
    <comment ref="AY20" authorId="0">
      <text>
        <r>
          <rPr>
            <b/>
            <sz val="8"/>
            <rFont val="Tahoma"/>
            <family val="0"/>
          </rPr>
          <t>QST</t>
        </r>
      </text>
    </comment>
    <comment ref="AY34" authorId="0">
      <text>
        <r>
          <rPr>
            <b/>
            <sz val="8"/>
            <rFont val="Tahoma"/>
            <family val="0"/>
          </rPr>
          <t>QST</t>
        </r>
      </text>
    </comment>
    <comment ref="Q18" authorId="0">
      <text>
        <r>
          <rPr>
            <b/>
            <sz val="8"/>
            <rFont val="Tahoma"/>
            <family val="0"/>
          </rPr>
          <t>ghép cđm53</t>
        </r>
      </text>
    </comment>
    <comment ref="Q28" authorId="0">
      <text>
        <r>
          <rPr>
            <b/>
            <sz val="8"/>
            <rFont val="Tahoma"/>
            <family val="0"/>
          </rPr>
          <t>ghép cđm53</t>
        </r>
      </text>
    </comment>
  </commentList>
</comments>
</file>

<file path=xl/comments4.xml><?xml version="1.0" encoding="utf-8"?>
<comments xmlns="http://schemas.openxmlformats.org/spreadsheetml/2006/main">
  <authors>
    <author>Tel: 3719.282 - 0906.151.386</author>
  </authors>
  <commentList>
    <comment ref="C34" authorId="0">
      <text>
        <r>
          <rPr>
            <b/>
            <sz val="8"/>
            <rFont val="Tahoma"/>
            <family val="0"/>
          </rPr>
          <t>KT51A 4/3/11</t>
        </r>
        <r>
          <rPr>
            <sz val="8"/>
            <rFont val="Tahoma"/>
            <family val="0"/>
          </rPr>
          <t xml:space="preserve">
</t>
        </r>
      </text>
    </comment>
    <comment ref="C44" authorId="0">
      <text>
        <r>
          <rPr>
            <b/>
            <sz val="8"/>
            <rFont val="Tahoma"/>
            <family val="0"/>
          </rPr>
          <t>Xoá tên</t>
        </r>
        <r>
          <rPr>
            <sz val="8"/>
            <rFont val="Tahoma"/>
            <family val="0"/>
          </rPr>
          <t xml:space="preserve">
</t>
        </r>
      </text>
    </comment>
    <comment ref="J44" authorId="0">
      <text>
        <r>
          <rPr>
            <b/>
            <sz val="8"/>
            <rFont val="Tahoma"/>
            <family val="0"/>
          </rPr>
          <t>qst</t>
        </r>
      </text>
    </comment>
    <comment ref="C45" authorId="0">
      <text>
        <r>
          <rPr>
            <b/>
            <sz val="8"/>
            <rFont val="Tahoma"/>
            <family val="0"/>
          </rPr>
          <t>XT 8/</t>
        </r>
      </text>
    </comment>
    <comment ref="J45" authorId="0">
      <text>
        <r>
          <rPr>
            <b/>
            <sz val="8"/>
            <rFont val="Tahoma"/>
            <family val="0"/>
          </rPr>
          <t>qst</t>
        </r>
        <r>
          <rPr>
            <sz val="8"/>
            <rFont val="Tahoma"/>
            <family val="0"/>
          </rPr>
          <t xml:space="preserve">
</t>
        </r>
      </text>
    </comment>
    <comment ref="C46" authorId="0">
      <text>
        <r>
          <rPr>
            <b/>
            <sz val="8"/>
            <rFont val="Tahoma"/>
            <family val="0"/>
          </rPr>
          <t>CĐM51</t>
        </r>
      </text>
    </comment>
  </commentList>
</comments>
</file>

<file path=xl/sharedStrings.xml><?xml version="1.0" encoding="utf-8"?>
<sst xmlns="http://schemas.openxmlformats.org/spreadsheetml/2006/main" count="611" uniqueCount="307">
  <si>
    <t>C:\Program Files\Microsoft Office\OFFICE11\xlstart\ÿÿÿÿÿ.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</si>
  <si>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</si>
  <si>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</si>
  <si>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</si>
  <si>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</si>
  <si>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</si>
  <si>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</si>
  <si>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</si>
  <si>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</si>
  <si>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</si>
  <si>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</si>
  <si>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TT</t>
  </si>
  <si>
    <t>kú 4</t>
  </si>
  <si>
    <t>n¨m 2</t>
  </si>
  <si>
    <t>T.kho¸ng</t>
  </si>
  <si>
    <t>tuyÓn</t>
  </si>
  <si>
    <t>tèt nghiÖp</t>
  </si>
  <si>
    <t>®iÓm</t>
  </si>
  <si>
    <t>kú 5</t>
  </si>
  <si>
    <t>DTTN</t>
  </si>
  <si>
    <t>toµn kho¸</t>
  </si>
  <si>
    <t>h¹ng</t>
  </si>
  <si>
    <t>tæng hîp</t>
  </si>
  <si>
    <t>TN</t>
  </si>
  <si>
    <t>§T­îng</t>
  </si>
  <si>
    <t>Nam</t>
  </si>
  <si>
    <t>Trang</t>
  </si>
  <si>
    <t>.;</t>
  </si>
  <si>
    <t>CB</t>
  </si>
  <si>
    <t>Diem TK49.xls</t>
  </si>
  <si>
    <t>Năm</t>
  </si>
  <si>
    <t>Đức</t>
  </si>
  <si>
    <t>Nguyễn Văn</t>
  </si>
  <si>
    <t>Giang</t>
  </si>
  <si>
    <t>Hương</t>
  </si>
  <si>
    <t>Hà</t>
  </si>
  <si>
    <t>Nguyễn Thị</t>
  </si>
  <si>
    <t>Hiền</t>
  </si>
  <si>
    <t>Huy</t>
  </si>
  <si>
    <t>Kiên</t>
  </si>
  <si>
    <t>Long</t>
  </si>
  <si>
    <t>Mạnh</t>
  </si>
  <si>
    <t>Ngọc</t>
  </si>
  <si>
    <t>Nguyễn Thị Hải</t>
  </si>
  <si>
    <t>Trần Thị</t>
  </si>
  <si>
    <t>Phạm Thị</t>
  </si>
  <si>
    <t>Sơn</t>
  </si>
  <si>
    <t>Thảo</t>
  </si>
  <si>
    <t>Tùng</t>
  </si>
  <si>
    <t>Tiến</t>
  </si>
  <si>
    <t>Tuấn</t>
  </si>
  <si>
    <t>Yến</t>
  </si>
  <si>
    <t>Chính trị</t>
  </si>
  <si>
    <t>Tin CS</t>
  </si>
  <si>
    <t>Tổng</t>
  </si>
  <si>
    <t>điểm</t>
  </si>
  <si>
    <t>GDQP</t>
  </si>
  <si>
    <t>GDTC</t>
  </si>
  <si>
    <t>P. Luật</t>
  </si>
  <si>
    <t>Anh 1</t>
  </si>
  <si>
    <t>SBVL</t>
  </si>
  <si>
    <t>TĐ</t>
  </si>
  <si>
    <t>KII</t>
  </si>
  <si>
    <t>TBC</t>
  </si>
  <si>
    <t>TB</t>
  </si>
  <si>
    <t>KI</t>
  </si>
  <si>
    <t>CBT</t>
  </si>
  <si>
    <t>Điện tử</t>
  </si>
  <si>
    <t>Giái</t>
  </si>
  <si>
    <t>Kh¸</t>
  </si>
  <si>
    <t>Ngõng häc</t>
  </si>
  <si>
    <t>Th«i häc</t>
  </si>
  <si>
    <t>Pháp</t>
  </si>
  <si>
    <t>luật</t>
  </si>
  <si>
    <t>Cơ LT</t>
  </si>
  <si>
    <t>Phạm Văn</t>
  </si>
  <si>
    <t>Hải</t>
  </si>
  <si>
    <t>Trịnh Thanh</t>
  </si>
  <si>
    <t>Hạnh</t>
  </si>
  <si>
    <t>Hường</t>
  </si>
  <si>
    <t>Đinh Thị</t>
  </si>
  <si>
    <t>Hưng</t>
  </si>
  <si>
    <t>Hoàng</t>
  </si>
  <si>
    <t>Huệ</t>
  </si>
  <si>
    <t>Vũ Đức</t>
  </si>
  <si>
    <t>Lan</t>
  </si>
  <si>
    <t>Nhung</t>
  </si>
  <si>
    <t>Dương Thị</t>
  </si>
  <si>
    <t>Nguyễn Thanh</t>
  </si>
  <si>
    <t>Tăng Thất</t>
  </si>
  <si>
    <t>Trung</t>
  </si>
  <si>
    <t>Vân</t>
  </si>
  <si>
    <t>Mai Nguyên</t>
  </si>
  <si>
    <t>Đán</t>
  </si>
  <si>
    <t>Bùi hương</t>
  </si>
  <si>
    <t>Trần Thị Thu</t>
  </si>
  <si>
    <t>Phạm Thị Diệu</t>
  </si>
  <si>
    <t>nguyễn Thị Thu</t>
  </si>
  <si>
    <t>Trịnh Hoàng</t>
  </si>
  <si>
    <t>Vũ Hồng</t>
  </si>
  <si>
    <t>Lương Tiến</t>
  </si>
  <si>
    <t>Hùng</t>
  </si>
  <si>
    <t>Vũ Hải</t>
  </si>
  <si>
    <t>Phạm Đức</t>
  </si>
  <si>
    <t>Hiếu</t>
  </si>
  <si>
    <t>Hoa</t>
  </si>
  <si>
    <t>Nguyễn Ngọc</t>
  </si>
  <si>
    <t>Hòa</t>
  </si>
  <si>
    <t>Lê Đức</t>
  </si>
  <si>
    <t>Dđào Thị</t>
  </si>
  <si>
    <t>Mận</t>
  </si>
  <si>
    <t>Mùi</t>
  </si>
  <si>
    <t>Mến</t>
  </si>
  <si>
    <t>Nữ</t>
  </si>
  <si>
    <t>Đỗ Sinh</t>
  </si>
  <si>
    <t>Nguyên</t>
  </si>
  <si>
    <t>Tường Thị</t>
  </si>
  <si>
    <t>Nhậm</t>
  </si>
  <si>
    <t>Đàm Thị Thanh</t>
  </si>
  <si>
    <t>Nhàn</t>
  </si>
  <si>
    <t>Hoàng Anh</t>
  </si>
  <si>
    <t>Nhật</t>
  </si>
  <si>
    <t>Bùi Văn</t>
  </si>
  <si>
    <t>Quang</t>
  </si>
  <si>
    <t>Phạm Thị Thu</t>
  </si>
  <si>
    <t>Đỗ Thị</t>
  </si>
  <si>
    <t>Thùy</t>
  </si>
  <si>
    <t>Phạm Thị Huyền</t>
  </si>
  <si>
    <t>Phạm Thị Bảo</t>
  </si>
  <si>
    <t>KTĐ-ĐT</t>
  </si>
  <si>
    <t>Hoọ và tên</t>
  </si>
  <si>
    <t>Lớp  Công nghệ  tuyển khoáng 51</t>
  </si>
  <si>
    <t>Trần Mạnh</t>
  </si>
  <si>
    <t>Cường</t>
  </si>
  <si>
    <t>Đào Văn</t>
  </si>
  <si>
    <t>Trịnh Văn</t>
  </si>
  <si>
    <t>Đoàn</t>
  </si>
  <si>
    <t>Dung</t>
  </si>
  <si>
    <t>Phạm Thị Thúy</t>
  </si>
  <si>
    <t>Hằng</t>
  </si>
  <si>
    <t>Nguyễn Thị Thanh</t>
  </si>
  <si>
    <t>Nguyễn Thị Thu</t>
  </si>
  <si>
    <t>Pham Thị</t>
  </si>
  <si>
    <t>Bùi Phương</t>
  </si>
  <si>
    <t>Bùi Ngọc</t>
  </si>
  <si>
    <t>Lương Thị Hồng</t>
  </si>
  <si>
    <t>Huế</t>
  </si>
  <si>
    <t>Nguyễn Việt</t>
  </si>
  <si>
    <t>Mai Lan</t>
  </si>
  <si>
    <t>Huyền</t>
  </si>
  <si>
    <t>Lê Thị Thanh</t>
  </si>
  <si>
    <t>Hoàng Trung</t>
  </si>
  <si>
    <t>Phạm Thị Hương</t>
  </si>
  <si>
    <t xml:space="preserve">Trương Thùy </t>
  </si>
  <si>
    <t>Linh</t>
  </si>
  <si>
    <t>Nguyễn Thành</t>
  </si>
  <si>
    <t>Nguyễn Thị Tuyết</t>
  </si>
  <si>
    <t>Mai</t>
  </si>
  <si>
    <t>Hà Khắc</t>
  </si>
  <si>
    <t xml:space="preserve">Phạm Thị </t>
  </si>
  <si>
    <t>Na</t>
  </si>
  <si>
    <t>Nguyễn Tiến</t>
  </si>
  <si>
    <t xml:space="preserve">Đào Thị Nhung  </t>
  </si>
  <si>
    <t>Phượng</t>
  </si>
  <si>
    <t xml:space="preserve">Vũ Tài </t>
  </si>
  <si>
    <t xml:space="preserve">Lê Thanh </t>
  </si>
  <si>
    <t>Tâm</t>
  </si>
  <si>
    <t>Phạm Thanh</t>
  </si>
  <si>
    <t>Nguyễn Quang</t>
  </si>
  <si>
    <t>Thắng</t>
  </si>
  <si>
    <t>Nguyễn Đức</t>
  </si>
  <si>
    <t>Thành</t>
  </si>
  <si>
    <t xml:space="preserve">Vũ Thị </t>
  </si>
  <si>
    <t>Lê Viết</t>
  </si>
  <si>
    <t>Bùi Anh</t>
  </si>
  <si>
    <t>Trần Thanh</t>
  </si>
  <si>
    <t>Nguyễn Thế</t>
  </si>
  <si>
    <t>Vinh</t>
  </si>
  <si>
    <t>Ngày sinh</t>
  </si>
  <si>
    <t>Lớp  Công nghệ  tuyển khoáng 52</t>
  </si>
  <si>
    <t xml:space="preserve">Đỗ Trọng </t>
  </si>
  <si>
    <t>Cảnh</t>
  </si>
  <si>
    <t>Trần Kim</t>
  </si>
  <si>
    <t>Phan Quang</t>
  </si>
  <si>
    <t>Phạm Quang</t>
  </si>
  <si>
    <t>Phạm Ngọc</t>
  </si>
  <si>
    <t>Ngô Thị</t>
  </si>
  <si>
    <t>Hoàng Thị Thu</t>
  </si>
  <si>
    <t>Phùng Thị</t>
  </si>
  <si>
    <t>Vũ Trung</t>
  </si>
  <si>
    <t xml:space="preserve">Nguyễn Tiến </t>
  </si>
  <si>
    <t xml:space="preserve">Nguyễn Duy </t>
  </si>
  <si>
    <t xml:space="preserve">Nguyễn Trung </t>
  </si>
  <si>
    <t>Vũ Thị Thùy</t>
  </si>
  <si>
    <t xml:space="preserve">Nguyễn Tuấn </t>
  </si>
  <si>
    <t>Lương</t>
  </si>
  <si>
    <t xml:space="preserve">Phạm Bảo </t>
  </si>
  <si>
    <t>Đào Thị</t>
  </si>
  <si>
    <t>Ninh</t>
  </si>
  <si>
    <t xml:space="preserve">Nguyễn Văn </t>
  </si>
  <si>
    <t>Phính</t>
  </si>
  <si>
    <t xml:space="preserve">Lê Hồng </t>
  </si>
  <si>
    <t>Quý</t>
  </si>
  <si>
    <t xml:space="preserve">Tạ Duy </t>
  </si>
  <si>
    <t>Trần Minh</t>
  </si>
  <si>
    <t xml:space="preserve">Trương Văn </t>
  </si>
  <si>
    <t>Thanh</t>
  </si>
  <si>
    <t xml:space="preserve">Trần văn </t>
  </si>
  <si>
    <t>Thịnh</t>
  </si>
  <si>
    <t>Nguyễn Văn Cường</t>
  </si>
  <si>
    <t xml:space="preserve">Trần Anh </t>
  </si>
  <si>
    <t>Thương</t>
  </si>
  <si>
    <t>Hoàng  Anh</t>
  </si>
  <si>
    <t>LỚP CƠ ĐIỆN TK52</t>
  </si>
  <si>
    <t>HỌ VÀ TÊN</t>
  </si>
  <si>
    <t>NGÀY SINH</t>
  </si>
  <si>
    <t xml:space="preserve">Lê Đức </t>
  </si>
  <si>
    <t>Phạm Thi Huyền</t>
  </si>
  <si>
    <t xml:space="preserve">Vũ Văn </t>
  </si>
  <si>
    <t>18/3/1991</t>
  </si>
  <si>
    <t>18/3/1990</t>
  </si>
  <si>
    <t>14/10/1993</t>
  </si>
  <si>
    <t>27/6/1992</t>
  </si>
  <si>
    <t>25/8/1993</t>
  </si>
  <si>
    <t>16/8/1991</t>
  </si>
  <si>
    <t>30/11/1993</t>
  </si>
  <si>
    <t>21/8/1992</t>
  </si>
  <si>
    <t>26/1/1992</t>
  </si>
  <si>
    <t>28/11/1991</t>
  </si>
  <si>
    <t>20/10/1989</t>
  </si>
  <si>
    <t>14/7/1993</t>
  </si>
  <si>
    <t>28/11/1987</t>
  </si>
  <si>
    <t>13/6/1991</t>
  </si>
  <si>
    <t>26/3/1992</t>
  </si>
  <si>
    <t>25/6/1993</t>
  </si>
  <si>
    <t>31/8/1993</t>
  </si>
  <si>
    <t>15/10/1990</t>
  </si>
  <si>
    <t>31/12/1992</t>
  </si>
  <si>
    <t>20/3/1993</t>
  </si>
  <si>
    <t>16/6/1993</t>
  </si>
  <si>
    <t>28/1/1993</t>
  </si>
  <si>
    <t>19/4/1993</t>
  </si>
  <si>
    <t>28/2/1993</t>
  </si>
  <si>
    <t>24/08/1993</t>
  </si>
  <si>
    <t>22/8/1993</t>
  </si>
  <si>
    <t>16/11/1992</t>
  </si>
  <si>
    <t>14/04/1992</t>
  </si>
  <si>
    <t>16/10/1991</t>
  </si>
  <si>
    <t>21/07/1992</t>
  </si>
  <si>
    <t>19/05/1993</t>
  </si>
  <si>
    <t>20/9/1993</t>
  </si>
  <si>
    <t>27/2/1993</t>
  </si>
  <si>
    <t>14/9/1992</t>
  </si>
  <si>
    <t>25/10/1992</t>
  </si>
  <si>
    <t>Tiếng</t>
  </si>
  <si>
    <t>anh</t>
  </si>
  <si>
    <t>Tin ĐC</t>
  </si>
  <si>
    <t>Vẽ KT</t>
  </si>
  <si>
    <t>CLT</t>
  </si>
  <si>
    <t>KTĐiện</t>
  </si>
  <si>
    <t xml:space="preserve">Bơm </t>
  </si>
  <si>
    <t>vận tải</t>
  </si>
  <si>
    <t>K thuật</t>
  </si>
  <si>
    <t>Thủy khí</t>
  </si>
  <si>
    <t>Kỳ 1/1</t>
  </si>
  <si>
    <t>KT</t>
  </si>
  <si>
    <t xml:space="preserve">Điện </t>
  </si>
  <si>
    <t>Đo lường</t>
  </si>
  <si>
    <t>điện</t>
  </si>
  <si>
    <t>cn</t>
  </si>
  <si>
    <t>Kỳ 2/1</t>
  </si>
  <si>
    <t>4.5</t>
  </si>
  <si>
    <t>2.4</t>
  </si>
  <si>
    <t>XÕp lo¹i
häc tËp</t>
  </si>
  <si>
    <t>XÐt lªn líp</t>
  </si>
  <si>
    <t>TBC năm1</t>
  </si>
  <si>
    <t>kỳ2/1</t>
  </si>
  <si>
    <t>4.3,3.3</t>
  </si>
  <si>
    <t xml:space="preserve">Lương Thanh </t>
  </si>
  <si>
    <t>Lªn líp</t>
  </si>
  <si>
    <t>TB kh¸</t>
  </si>
  <si>
    <t>Trung b×nh</t>
  </si>
  <si>
    <t>YÕu</t>
  </si>
  <si>
    <t>KÐm</t>
  </si>
  <si>
    <t>Tæng</t>
  </si>
  <si>
    <t>TN KTĐ-ĐL</t>
  </si>
  <si>
    <t>CT Máy</t>
  </si>
  <si>
    <t>Thủy lực</t>
  </si>
  <si>
    <t xml:space="preserve">KT </t>
  </si>
  <si>
    <t>T chức</t>
  </si>
  <si>
    <t>Máy điện</t>
  </si>
  <si>
    <t>CBKS</t>
  </si>
  <si>
    <t>LM</t>
  </si>
  <si>
    <t>Hóa</t>
  </si>
  <si>
    <t>CN</t>
  </si>
  <si>
    <t>TH</t>
  </si>
  <si>
    <t xml:space="preserve">Hà Thị </t>
  </si>
  <si>
    <t>Điện khí</t>
  </si>
  <si>
    <t>KT TC</t>
  </si>
  <si>
    <t>xn Tuyển</t>
  </si>
  <si>
    <t>TC</t>
  </si>
  <si>
    <t>Đ lường</t>
  </si>
  <si>
    <t>M.tuyển</t>
  </si>
  <si>
    <t>Hóa PT</t>
  </si>
  <si>
    <t>Lấy mẫu</t>
  </si>
  <si>
    <t>TNH</t>
  </si>
  <si>
    <t>PT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</si>
</sst>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_-;\-* #,##0_-;_-* &quot;-&quot;_-;_-@_-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\$#,##0\ ;\(\$#,##0\)"/>
    <numFmt numFmtId="171" formatCode="&quot;\&quot;#,##0;[Red]&quot;\&quot;&quot;\&quot;\-#,##0"/>
    <numFmt numFmtId="172" formatCode="&quot;\&quot;#,##0.00;[Red]&quot;\&quot;&quot;\&quot;&quot;\&quot;&quot;\&quot;&quot;\&quot;&quot;\&quot;\-#,##0.00"/>
    <numFmt numFmtId="173" formatCode="&quot;\&quot;#,##0.00;[Red]&quot;\&quot;\-#,##0.00"/>
    <numFmt numFmtId="174" formatCode="&quot;\&quot;#,##0;[Red]&quot;\&quot;\-#,##0"/>
    <numFmt numFmtId="175" formatCode="#,##0\ &quot;€&quot;;\-#,##0\ &quot;€&quot;"/>
    <numFmt numFmtId="176" formatCode="#,##0\ &quot;€&quot;;[Red]\-#,##0\ &quot;€&quot;"/>
    <numFmt numFmtId="177" formatCode="#,##0.00\ &quot;€&quot;;\-#,##0.00\ &quot;€&quot;"/>
    <numFmt numFmtId="178" formatCode="#,##0.00\ &quot;€&quot;;[Red]\-#,##0.00\ &quot;€&quot;"/>
    <numFmt numFmtId="179" formatCode="_-* #,##0\ &quot;€&quot;_-;\-* #,##0\ &quot;€&quot;_-;_-* &quot;-&quot;\ &quot;€&quot;_-;_-@_-"/>
    <numFmt numFmtId="180" formatCode="_-* #,##0\ _€_-;\-* #,##0\ _€_-;_-* &quot;-&quot;\ _€_-;_-@_-"/>
    <numFmt numFmtId="181" formatCode="_-* #,##0.00\ &quot;€&quot;_-;\-* #,##0.00\ &quot;€&quot;_-;_-* &quot;-&quot;??\ &quot;€&quot;_-;_-@_-"/>
    <numFmt numFmtId="182" formatCode="_-* #,##0.00\ _€_-;\-* #,##0.00\ _€_-;_-* &quot;-&quot;??\ _€_-;_-@_-"/>
    <numFmt numFmtId="183" formatCode="0.00000"/>
    <numFmt numFmtId="184" formatCode="0.0000"/>
    <numFmt numFmtId="185" formatCode="_-* #,##0.00\ _₫_-;\-* #,##0.00\ _₫_-;_-* &quot;-&quot;??\ _₫_-;_-@_-"/>
    <numFmt numFmtId="186" formatCode="_-* #,##0\ _₫_-;\-* #,##0\ _₫_-;_-* &quot;-&quot;\ _₫_-;_-@_-"/>
    <numFmt numFmtId="187" formatCode="_-* #,##0.00\ &quot;₫&quot;_-;\-* #,##0.00\ &quot;₫&quot;_-;_-* &quot;-&quot;??\ &quot;₫&quot;_-;_-@_-"/>
    <numFmt numFmtId="188" formatCode="_-* #,##0\ &quot;₫&quot;_-;\-* #,##0\ &quot;₫&quot;_-;_-* &quot;-&quot;\ &quot;₫&quot;_-;_-@_-"/>
    <numFmt numFmtId="189" formatCode="#,##0\ &quot;₫&quot;;\-#,##0\ &quot;₫&quot;"/>
    <numFmt numFmtId="190" formatCode="#,##0\ &quot;₫&quot;;[Red]\-#,##0\ &quot;₫&quot;"/>
    <numFmt numFmtId="191" formatCode="#,##0.00\ &quot;₫&quot;;\-#,##0.00\ &quot;₫&quot;"/>
    <numFmt numFmtId="192" formatCode="#,##0.00\ &quot;₫&quot;;[Red]\-#,##0.00\ &quot;₫&quot;"/>
    <numFmt numFmtId="193" formatCode="0.000000"/>
    <numFmt numFmtId="194" formatCode="0.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\ ###\ ###\ ###"/>
    <numFmt numFmtId="199" formatCode="_(* #,##0_);_(* \(#,##0\);_(* &quot;-&quot;??_);_(@_)"/>
    <numFmt numFmtId="200" formatCode="_(* #,##0.0_);_(* \(#,##0.0\);_(* &quot;-&quot;??_);_(@_)"/>
    <numFmt numFmtId="201" formatCode="_(* #,##0.0_);_(* \(#,##0.0\);_(* &quot;-&quot;_);_(@_)"/>
    <numFmt numFmtId="202" formatCode="_(* #,##0.00_);_(* \(#,##0.00\);_(* &quot;-&quot;_);_(@_)"/>
    <numFmt numFmtId="203" formatCode="_(* #,##0.000_);_(* \(#,##0.000\);_(* &quot;-&quot;_);_(@_)"/>
    <numFmt numFmtId="204" formatCode="_(* #,##0.000_);_(* \(#,##0.000\);_(* &quot;-&quot;??_);_(@_)"/>
    <numFmt numFmtId="205" formatCode="_(* #,##0.0000_);_(* \(#,##0.0000\);_(* &quot;-&quot;??_);_(@_)"/>
    <numFmt numFmtId="206" formatCode="_(* #,##0.0_);_(* \(#,##0.0\);_(* &quot;-&quot;?_);_(@_)"/>
    <numFmt numFmtId="207" formatCode="0.00;[Red]0.00"/>
    <numFmt numFmtId="208" formatCode="0.0;[Red]0.0"/>
    <numFmt numFmtId="209" formatCode="0;[Red]0"/>
    <numFmt numFmtId="210" formatCode="0.000;[Red]0.000"/>
    <numFmt numFmtId="211" formatCode="0.0000;[Red]0.0000"/>
    <numFmt numFmtId="212" formatCode="0.00000;[Red]0.00000"/>
    <numFmt numFmtId="213" formatCode="0.000000;[Red]0.000000"/>
    <numFmt numFmtId="214" formatCode="0.0000000;[Red]0.0000000"/>
    <numFmt numFmtId="215" formatCode="0.00000000;[Red]0.00000000"/>
    <numFmt numFmtId="216" formatCode="0.000000000;[Red]0.000000000"/>
    <numFmt numFmtId="217" formatCode="0.0000000000;[Red]0.0000000000"/>
    <numFmt numFmtId="218" formatCode="#,##0.0"/>
    <numFmt numFmtId="219" formatCode="m/d"/>
    <numFmt numFmtId="220" formatCode="0.00000000"/>
    <numFmt numFmtId="221" formatCode="#,##0.00\ &quot;€&quot;;[Red]#,##0.00\ &quot;€&quot;"/>
    <numFmt numFmtId="222" formatCode="#,##0.00;[Red]#,##0.00"/>
    <numFmt numFmtId="223" formatCode="#,##0.000;[Red]#,##0.000"/>
    <numFmt numFmtId="224" formatCode="#,##0.0;[Red]#,##0.0"/>
    <numFmt numFmtId="225" formatCode="mmm\-yyyy"/>
    <numFmt numFmtId="226" formatCode="[$-409]yyyy&quot;年&quot;m&quot;月&quot;d&quot;日&quot;dddd"/>
    <numFmt numFmtId="227" formatCode="hh:mm:ss"/>
  </numFmts>
  <fonts count="68">
    <font>
      <sz val="10"/>
      <name val="Arial"/>
      <family val="0"/>
    </font>
    <font>
      <sz val="14"/>
      <name val="??"/>
      <family val="3"/>
    </font>
    <font>
      <sz val="12"/>
      <name val="????"/>
      <family val="1"/>
    </font>
    <font>
      <sz val="12"/>
      <name val="Courier"/>
      <family val="3"/>
    </font>
    <font>
      <sz val="10"/>
      <name val="???"/>
      <family val="3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1"/>
      <name val="µ¸¿ò"/>
      <family val="0"/>
    </font>
    <font>
      <b/>
      <sz val="10"/>
      <name val="Helv"/>
      <family val="2"/>
    </font>
    <font>
      <u val="single"/>
      <sz val="12"/>
      <color indexed="36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.VnTime"/>
      <family val="0"/>
    </font>
    <font>
      <b/>
      <sz val="11"/>
      <name val="Helv"/>
      <family val="2"/>
    </font>
    <font>
      <sz val="12"/>
      <name val="¹ÙÅÁÃ¼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.VnTime"/>
      <family val="0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i/>
      <sz val="12"/>
      <name val=".VnTime"/>
      <family val="2"/>
    </font>
    <font>
      <b/>
      <i/>
      <sz val="12"/>
      <name val=".VnTime"/>
      <family val="2"/>
    </font>
    <font>
      <b/>
      <sz val="10"/>
      <name val="Arial"/>
      <family val="0"/>
    </font>
    <font>
      <b/>
      <sz val="12"/>
      <name val=".VnTime"/>
      <family val="0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.VnTime"/>
      <family val="2"/>
    </font>
    <font>
      <i/>
      <sz val="11"/>
      <name val=".VnTime"/>
      <family val="2"/>
    </font>
    <font>
      <sz val="12"/>
      <color indexed="12"/>
      <name val=".VnTime"/>
      <family val="2"/>
    </font>
    <font>
      <b/>
      <i/>
      <sz val="10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hair"/>
    </border>
    <border>
      <left style="thin"/>
      <right style="thin"/>
      <top>
        <color indexed="63"/>
      </top>
      <bottom style="dotted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2" fillId="3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56" fillId="20" borderId="1" applyNumberFormat="0" applyAlignment="0" applyProtection="0"/>
    <xf numFmtId="0" fontId="9" fillId="0" borderId="0">
      <alignment/>
      <protection/>
    </xf>
    <xf numFmtId="0" fontId="5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1" fillId="4" borderId="0" applyNumberFormat="0" applyBorder="0" applyAlignment="0" applyProtection="0"/>
    <xf numFmtId="38" fontId="11" fillId="22" borderId="0" applyNumberFormat="0" applyBorder="0" applyAlignment="0" applyProtection="0"/>
    <xf numFmtId="0" fontId="12" fillId="0" borderId="0">
      <alignment horizontal="left"/>
      <protection/>
    </xf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7" borderId="1" applyNumberFormat="0" applyAlignment="0" applyProtection="0"/>
    <xf numFmtId="10" fontId="11" fillId="22" borderId="6" applyNumberFormat="0" applyBorder="0" applyAlignment="0" applyProtection="0"/>
    <xf numFmtId="0" fontId="57" fillId="0" borderId="7" applyNumberFormat="0" applyFill="0" applyAlignment="0" applyProtection="0"/>
    <xf numFmtId="0" fontId="16" fillId="0" borderId="8">
      <alignment/>
      <protection/>
    </xf>
    <xf numFmtId="0" fontId="53" fillId="23" borderId="0" applyNumberFormat="0" applyBorder="0" applyAlignment="0" applyProtection="0"/>
    <xf numFmtId="0" fontId="17" fillId="0" borderId="0">
      <alignment/>
      <protection/>
    </xf>
    <xf numFmtId="0" fontId="0" fillId="24" borderId="9" applyNumberFormat="0" applyFont="0" applyAlignment="0" applyProtection="0"/>
    <xf numFmtId="0" fontId="55" fillId="20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6" fillId="0" borderId="0">
      <alignment/>
      <protection/>
    </xf>
    <xf numFmtId="0" fontId="49" fillId="0" borderId="0" applyNumberFormat="0" applyFill="0" applyBorder="0" applyAlignment="0" applyProtection="0"/>
    <xf numFmtId="0" fontId="0" fillId="0" borderId="11" applyNumberFormat="0" applyFont="0" applyFill="0" applyAlignment="0" applyProtection="0"/>
    <xf numFmtId="0" fontId="59" fillId="0" borderId="0" applyNumberForma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9" fillId="0" borderId="0">
      <alignment/>
      <protection/>
    </xf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</cellStyleXfs>
  <cellXfs count="513">
    <xf numFmtId="0" fontId="0" fillId="0" borderId="0" xfId="0" applyAlignment="1">
      <alignment/>
    </xf>
    <xf numFmtId="0" fontId="23" fillId="4" borderId="0" xfId="106" applyFont="1" applyFill="1">
      <alignment/>
      <protection/>
    </xf>
    <xf numFmtId="0" fontId="0" fillId="0" borderId="0" xfId="106">
      <alignment/>
      <protection/>
    </xf>
    <xf numFmtId="0" fontId="0" fillId="4" borderId="0" xfId="106" applyFill="1">
      <alignment/>
      <protection/>
    </xf>
    <xf numFmtId="0" fontId="0" fillId="23" borderId="12" xfId="106" applyFill="1" applyBorder="1">
      <alignment/>
      <protection/>
    </xf>
    <xf numFmtId="0" fontId="24" fillId="25" borderId="13" xfId="106" applyFont="1" applyFill="1" applyBorder="1" applyAlignment="1">
      <alignment horizontal="center"/>
      <protection/>
    </xf>
    <xf numFmtId="0" fontId="25" fillId="26" borderId="14" xfId="106" applyFont="1" applyFill="1" applyBorder="1" applyAlignment="1">
      <alignment horizontal="center"/>
      <protection/>
    </xf>
    <xf numFmtId="0" fontId="24" fillId="25" borderId="14" xfId="106" applyFont="1" applyFill="1" applyBorder="1" applyAlignment="1">
      <alignment horizontal="center"/>
      <protection/>
    </xf>
    <xf numFmtId="0" fontId="24" fillId="25" borderId="15" xfId="106" applyFont="1" applyFill="1" applyBorder="1" applyAlignment="1">
      <alignment horizontal="center"/>
      <protection/>
    </xf>
    <xf numFmtId="0" fontId="0" fillId="23" borderId="16" xfId="106" applyFill="1" applyBorder="1">
      <alignment/>
      <protection/>
    </xf>
    <xf numFmtId="0" fontId="0" fillId="23" borderId="17" xfId="106" applyFill="1" applyBorder="1">
      <alignment/>
      <protection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/>
    </xf>
    <xf numFmtId="0" fontId="29" fillId="22" borderId="20" xfId="0" applyFont="1" applyFill="1" applyBorder="1" applyAlignment="1">
      <alignment horizontal="center"/>
    </xf>
    <xf numFmtId="0" fontId="29" fillId="22" borderId="16" xfId="0" applyFont="1" applyFill="1" applyBorder="1" applyAlignment="1">
      <alignment horizontal="center"/>
    </xf>
    <xf numFmtId="0" fontId="29" fillId="22" borderId="21" xfId="0" applyFont="1" applyFill="1" applyBorder="1" applyAlignment="1">
      <alignment horizontal="center"/>
    </xf>
    <xf numFmtId="0" fontId="29" fillId="22" borderId="22" xfId="0" applyFont="1" applyFill="1" applyBorder="1" applyAlignment="1">
      <alignment horizontal="center"/>
    </xf>
    <xf numFmtId="164" fontId="28" fillId="22" borderId="23" xfId="0" applyNumberFormat="1" applyFont="1" applyFill="1" applyBorder="1" applyAlignment="1">
      <alignment horizontal="center"/>
    </xf>
    <xf numFmtId="164" fontId="29" fillId="22" borderId="23" xfId="0" applyNumberFormat="1" applyFont="1" applyFill="1" applyBorder="1" applyAlignment="1">
      <alignment horizontal="center"/>
    </xf>
    <xf numFmtId="164" fontId="28" fillId="22" borderId="24" xfId="0" applyNumberFormat="1" applyFont="1" applyFill="1" applyBorder="1" applyAlignment="1">
      <alignment horizontal="center"/>
    </xf>
    <xf numFmtId="164" fontId="31" fillId="22" borderId="24" xfId="0" applyNumberFormat="1" applyFont="1" applyFill="1" applyBorder="1" applyAlignment="1">
      <alignment horizontal="center"/>
    </xf>
    <xf numFmtId="164" fontId="31" fillId="22" borderId="23" xfId="0" applyNumberFormat="1" applyFont="1" applyFill="1" applyBorder="1" applyAlignment="1">
      <alignment horizontal="center"/>
    </xf>
    <xf numFmtId="164" fontId="28" fillId="22" borderId="23" xfId="0" applyNumberFormat="1" applyFont="1" applyFill="1" applyBorder="1" applyAlignment="1">
      <alignment/>
    </xf>
    <xf numFmtId="0" fontId="28" fillId="22" borderId="25" xfId="0" applyFont="1" applyFill="1" applyBorder="1" applyAlignment="1">
      <alignment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8" fillId="0" borderId="23" xfId="0" applyFont="1" applyBorder="1" applyAlignment="1">
      <alignment/>
    </xf>
    <xf numFmtId="0" fontId="29" fillId="22" borderId="27" xfId="0" applyFont="1" applyFill="1" applyBorder="1" applyAlignment="1">
      <alignment horizontal="center"/>
    </xf>
    <xf numFmtId="0" fontId="29" fillId="22" borderId="28" xfId="0" applyFont="1" applyFill="1" applyBorder="1" applyAlignment="1">
      <alignment horizontal="center"/>
    </xf>
    <xf numFmtId="0" fontId="29" fillId="22" borderId="29" xfId="0" applyFont="1" applyFill="1" applyBorder="1" applyAlignment="1">
      <alignment horizontal="center"/>
    </xf>
    <xf numFmtId="0" fontId="29" fillId="22" borderId="30" xfId="0" applyFont="1" applyFill="1" applyBorder="1" applyAlignment="1">
      <alignment horizontal="center"/>
    </xf>
    <xf numFmtId="0" fontId="29" fillId="22" borderId="31" xfId="0" applyFont="1" applyFill="1" applyBorder="1" applyAlignment="1">
      <alignment horizontal="center"/>
    </xf>
    <xf numFmtId="0" fontId="29" fillId="22" borderId="0" xfId="0" applyFont="1" applyFill="1" applyBorder="1" applyAlignment="1">
      <alignment horizontal="center"/>
    </xf>
    <xf numFmtId="0" fontId="29" fillId="22" borderId="32" xfId="0" applyFont="1" applyFill="1" applyBorder="1" applyAlignment="1">
      <alignment horizontal="center"/>
    </xf>
    <xf numFmtId="0" fontId="29" fillId="22" borderId="33" xfId="0" applyFont="1" applyFill="1" applyBorder="1" applyAlignment="1">
      <alignment horizontal="center"/>
    </xf>
    <xf numFmtId="0" fontId="29" fillId="22" borderId="4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22" borderId="0" xfId="0" applyFont="1" applyFill="1" applyAlignment="1">
      <alignment/>
    </xf>
    <xf numFmtId="0" fontId="29" fillId="22" borderId="0" xfId="0" applyFont="1" applyFill="1" applyAlignment="1">
      <alignment horizontal="left"/>
    </xf>
    <xf numFmtId="0" fontId="28" fillId="22" borderId="0" xfId="0" applyFont="1" applyFill="1" applyBorder="1" applyAlignment="1">
      <alignment/>
    </xf>
    <xf numFmtId="0" fontId="29" fillId="22" borderId="0" xfId="0" applyFont="1" applyFill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29" fillId="22" borderId="0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29" fillId="0" borderId="20" xfId="0" applyFont="1" applyFill="1" applyBorder="1" applyAlignment="1">
      <alignment horizontal="center"/>
    </xf>
    <xf numFmtId="0" fontId="29" fillId="0" borderId="28" xfId="0" applyFont="1" applyBorder="1" applyAlignment="1">
      <alignment/>
    </xf>
    <xf numFmtId="0" fontId="29" fillId="22" borderId="20" xfId="0" applyFont="1" applyFill="1" applyBorder="1" applyAlignment="1">
      <alignment horizontal="left"/>
    </xf>
    <xf numFmtId="0" fontId="29" fillId="22" borderId="30" xfId="0" applyFont="1" applyFill="1" applyBorder="1" applyAlignment="1">
      <alignment horizontal="left"/>
    </xf>
    <xf numFmtId="0" fontId="29" fillId="22" borderId="21" xfId="0" applyFont="1" applyFill="1" applyBorder="1" applyAlignment="1">
      <alignment horizontal="left"/>
    </xf>
    <xf numFmtId="0" fontId="29" fillId="0" borderId="30" xfId="0" applyFont="1" applyFill="1" applyBorder="1" applyAlignment="1">
      <alignment horizontal="left"/>
    </xf>
    <xf numFmtId="0" fontId="29" fillId="0" borderId="29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9" fillId="22" borderId="22" xfId="0" applyFont="1" applyFill="1" applyBorder="1" applyAlignment="1">
      <alignment horizontal="left"/>
    </xf>
    <xf numFmtId="0" fontId="29" fillId="22" borderId="29" xfId="0" applyFont="1" applyFill="1" applyBorder="1" applyAlignment="1">
      <alignment horizontal="left"/>
    </xf>
    <xf numFmtId="0" fontId="29" fillId="22" borderId="31" xfId="0" applyFont="1" applyFill="1" applyBorder="1" applyAlignment="1">
      <alignment horizontal="left"/>
    </xf>
    <xf numFmtId="0" fontId="29" fillId="22" borderId="34" xfId="0" applyFont="1" applyFill="1" applyBorder="1" applyAlignment="1">
      <alignment horizontal="center"/>
    </xf>
    <xf numFmtId="0" fontId="29" fillId="22" borderId="33" xfId="0" applyFont="1" applyFill="1" applyBorder="1" applyAlignment="1">
      <alignment horizontal="left"/>
    </xf>
    <xf numFmtId="0" fontId="29" fillId="22" borderId="35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34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9" xfId="0" applyFont="1" applyBorder="1" applyAlignment="1">
      <alignment/>
    </xf>
    <xf numFmtId="0" fontId="29" fillId="22" borderId="6" xfId="0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30" fillId="0" borderId="23" xfId="0" applyFont="1" applyBorder="1" applyAlignment="1">
      <alignment horizontal="center"/>
    </xf>
    <xf numFmtId="2" fontId="28" fillId="22" borderId="23" xfId="0" applyNumberFormat="1" applyFont="1" applyFill="1" applyBorder="1" applyAlignment="1">
      <alignment horizontal="center"/>
    </xf>
    <xf numFmtId="164" fontId="28" fillId="22" borderId="23" xfId="0" applyNumberFormat="1" applyFont="1" applyFill="1" applyBorder="1" applyAlignment="1">
      <alignment/>
    </xf>
    <xf numFmtId="0" fontId="28" fillId="22" borderId="23" xfId="0" applyNumberFormat="1" applyFont="1" applyFill="1" applyBorder="1" applyAlignment="1">
      <alignment horizontal="center"/>
    </xf>
    <xf numFmtId="164" fontId="33" fillId="22" borderId="24" xfId="0" applyNumberFormat="1" applyFont="1" applyFill="1" applyBorder="1" applyAlignment="1">
      <alignment horizontal="center"/>
    </xf>
    <xf numFmtId="164" fontId="30" fillId="0" borderId="23" xfId="0" applyNumberFormat="1" applyFont="1" applyBorder="1" applyAlignment="1">
      <alignment horizontal="center"/>
    </xf>
    <xf numFmtId="164" fontId="28" fillId="0" borderId="23" xfId="0" applyNumberFormat="1" applyFont="1" applyBorder="1" applyAlignment="1">
      <alignment horizontal="center"/>
    </xf>
    <xf numFmtId="164" fontId="29" fillId="0" borderId="24" xfId="0" applyNumberFormat="1" applyFont="1" applyBorder="1" applyAlignment="1">
      <alignment horizontal="center"/>
    </xf>
    <xf numFmtId="164" fontId="29" fillId="0" borderId="23" xfId="0" applyNumberFormat="1" applyFont="1" applyBorder="1" applyAlignment="1">
      <alignment horizontal="center"/>
    </xf>
    <xf numFmtId="164" fontId="28" fillId="0" borderId="24" xfId="0" applyNumberFormat="1" applyFont="1" applyBorder="1" applyAlignment="1">
      <alignment horizontal="center"/>
    </xf>
    <xf numFmtId="0" fontId="28" fillId="0" borderId="36" xfId="0" applyFont="1" applyBorder="1" applyAlignment="1">
      <alignment/>
    </xf>
    <xf numFmtId="164" fontId="30" fillId="0" borderId="24" xfId="0" applyNumberFormat="1" applyFont="1" applyBorder="1" applyAlignment="1">
      <alignment horizontal="center"/>
    </xf>
    <xf numFmtId="164" fontId="33" fillId="22" borderId="23" xfId="0" applyNumberFormat="1" applyFont="1" applyFill="1" applyBorder="1" applyAlignment="1">
      <alignment horizontal="center"/>
    </xf>
    <xf numFmtId="164" fontId="31" fillId="22" borderId="37" xfId="0" applyNumberFormat="1" applyFont="1" applyFill="1" applyBorder="1" applyAlignment="1">
      <alignment horizontal="center"/>
    </xf>
    <xf numFmtId="164" fontId="28" fillId="22" borderId="37" xfId="0" applyNumberFormat="1" applyFont="1" applyFill="1" applyBorder="1" applyAlignment="1">
      <alignment horizontal="center"/>
    </xf>
    <xf numFmtId="0" fontId="28" fillId="0" borderId="37" xfId="0" applyFont="1" applyBorder="1" applyAlignment="1">
      <alignment/>
    </xf>
    <xf numFmtId="1" fontId="28" fillId="22" borderId="23" xfId="0" applyNumberFormat="1" applyFont="1" applyFill="1" applyBorder="1" applyAlignment="1">
      <alignment horizontal="center"/>
    </xf>
    <xf numFmtId="0" fontId="28" fillId="22" borderId="18" xfId="0" applyFont="1" applyFill="1" applyBorder="1" applyAlignment="1">
      <alignment/>
    </xf>
    <xf numFmtId="164" fontId="28" fillId="22" borderId="37" xfId="0" applyNumberFormat="1" applyFont="1" applyFill="1" applyBorder="1" applyAlignment="1">
      <alignment/>
    </xf>
    <xf numFmtId="0" fontId="29" fillId="22" borderId="16" xfId="0" applyFont="1" applyFill="1" applyBorder="1" applyAlignment="1">
      <alignment horizontal="left"/>
    </xf>
    <xf numFmtId="0" fontId="29" fillId="22" borderId="34" xfId="0" applyFont="1" applyFill="1" applyBorder="1" applyAlignment="1">
      <alignment horizontal="left"/>
    </xf>
    <xf numFmtId="0" fontId="35" fillId="0" borderId="20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left"/>
    </xf>
    <xf numFmtId="0" fontId="35" fillId="0" borderId="29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4" fillId="22" borderId="38" xfId="0" applyFont="1" applyFill="1" applyBorder="1" applyAlignment="1">
      <alignment/>
    </xf>
    <xf numFmtId="0" fontId="0" fillId="0" borderId="23" xfId="0" applyBorder="1" applyAlignment="1">
      <alignment/>
    </xf>
    <xf numFmtId="0" fontId="22" fillId="0" borderId="23" xfId="0" applyFont="1" applyBorder="1" applyAlignment="1">
      <alignment horizontal="center"/>
    </xf>
    <xf numFmtId="0" fontId="0" fillId="0" borderId="37" xfId="0" applyBorder="1" applyAlignment="1">
      <alignment/>
    </xf>
    <xf numFmtId="0" fontId="40" fillId="0" borderId="23" xfId="0" applyFont="1" applyBorder="1" applyAlignment="1">
      <alignment horizontal="center"/>
    </xf>
    <xf numFmtId="164" fontId="31" fillId="26" borderId="24" xfId="0" applyNumberFormat="1" applyFont="1" applyFill="1" applyBorder="1" applyAlignment="1">
      <alignment horizontal="center"/>
    </xf>
    <xf numFmtId="164" fontId="32" fillId="26" borderId="34" xfId="0" applyNumberFormat="1" applyFont="1" applyFill="1" applyBorder="1" applyAlignment="1">
      <alignment horizontal="center"/>
    </xf>
    <xf numFmtId="164" fontId="29" fillId="26" borderId="23" xfId="0" applyNumberFormat="1" applyFont="1" applyFill="1" applyBorder="1" applyAlignment="1">
      <alignment horizontal="center"/>
    </xf>
    <xf numFmtId="164" fontId="29" fillId="26" borderId="24" xfId="0" applyNumberFormat="1" applyFont="1" applyFill="1" applyBorder="1" applyAlignment="1">
      <alignment horizontal="center"/>
    </xf>
    <xf numFmtId="164" fontId="31" fillId="26" borderId="23" xfId="0" applyNumberFormat="1" applyFont="1" applyFill="1" applyBorder="1" applyAlignment="1">
      <alignment horizontal="center"/>
    </xf>
    <xf numFmtId="0" fontId="22" fillId="22" borderId="23" xfId="0" applyFont="1" applyFill="1" applyBorder="1" applyAlignment="1">
      <alignment horizontal="center"/>
    </xf>
    <xf numFmtId="164" fontId="30" fillId="22" borderId="23" xfId="0" applyNumberFormat="1" applyFont="1" applyFill="1" applyBorder="1" applyAlignment="1">
      <alignment horizontal="center"/>
    </xf>
    <xf numFmtId="0" fontId="40" fillId="22" borderId="23" xfId="0" applyFont="1" applyFill="1" applyBorder="1" applyAlignment="1">
      <alignment horizontal="center"/>
    </xf>
    <xf numFmtId="0" fontId="0" fillId="22" borderId="23" xfId="0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5" fillId="0" borderId="16" xfId="0" applyFont="1" applyFill="1" applyBorder="1" applyAlignment="1">
      <alignment/>
    </xf>
    <xf numFmtId="0" fontId="35" fillId="0" borderId="35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35" fillId="0" borderId="28" xfId="0" applyFont="1" applyFill="1" applyBorder="1" applyAlignment="1">
      <alignment/>
    </xf>
    <xf numFmtId="0" fontId="35" fillId="0" borderId="27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left"/>
    </xf>
    <xf numFmtId="0" fontId="35" fillId="0" borderId="16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0" fontId="35" fillId="0" borderId="34" xfId="0" applyFont="1" applyFill="1" applyBorder="1" applyAlignment="1">
      <alignment/>
    </xf>
    <xf numFmtId="0" fontId="35" fillId="0" borderId="32" xfId="0" applyFont="1" applyFill="1" applyBorder="1" applyAlignment="1">
      <alignment/>
    </xf>
    <xf numFmtId="0" fontId="35" fillId="0" borderId="34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left"/>
    </xf>
    <xf numFmtId="0" fontId="35" fillId="0" borderId="29" xfId="0" applyFont="1" applyFill="1" applyBorder="1" applyAlignment="1">
      <alignment horizontal="left"/>
    </xf>
    <xf numFmtId="0" fontId="35" fillId="0" borderId="31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left"/>
    </xf>
    <xf numFmtId="0" fontId="35" fillId="0" borderId="21" xfId="0" applyFont="1" applyFill="1" applyBorder="1" applyAlignment="1">
      <alignment/>
    </xf>
    <xf numFmtId="0" fontId="35" fillId="0" borderId="29" xfId="0" applyFont="1" applyFill="1" applyBorder="1" applyAlignment="1">
      <alignment/>
    </xf>
    <xf numFmtId="0" fontId="35" fillId="0" borderId="4" xfId="0" applyFont="1" applyFill="1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0" fontId="34" fillId="0" borderId="18" xfId="0" applyFont="1" applyFill="1" applyBorder="1" applyAlignment="1">
      <alignment/>
    </xf>
    <xf numFmtId="164" fontId="36" fillId="0" borderId="23" xfId="0" applyNumberFormat="1" applyFont="1" applyFill="1" applyBorder="1" applyAlignment="1">
      <alignment horizontal="center"/>
    </xf>
    <xf numFmtId="164" fontId="34" fillId="0" borderId="23" xfId="0" applyNumberFormat="1" applyFont="1" applyFill="1" applyBorder="1" applyAlignment="1">
      <alignment horizontal="center"/>
    </xf>
    <xf numFmtId="49" fontId="34" fillId="0" borderId="23" xfId="0" applyNumberFormat="1" applyFont="1" applyFill="1" applyBorder="1" applyAlignment="1">
      <alignment horizontal="center"/>
    </xf>
    <xf numFmtId="0" fontId="34" fillId="0" borderId="23" xfId="0" applyNumberFormat="1" applyFont="1" applyFill="1" applyBorder="1" applyAlignment="1">
      <alignment horizontal="center"/>
    </xf>
    <xf numFmtId="0" fontId="34" fillId="0" borderId="23" xfId="0" applyNumberFormat="1" applyFont="1" applyFill="1" applyBorder="1" applyAlignment="1">
      <alignment/>
    </xf>
    <xf numFmtId="164" fontId="35" fillId="0" borderId="23" xfId="0" applyNumberFormat="1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2" fontId="35" fillId="0" borderId="23" xfId="0" applyNumberFormat="1" applyFont="1" applyFill="1" applyBorder="1" applyAlignment="1">
      <alignment horizontal="center"/>
    </xf>
    <xf numFmtId="1" fontId="35" fillId="0" borderId="23" xfId="0" applyNumberFormat="1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164" fontId="34" fillId="0" borderId="24" xfId="0" applyNumberFormat="1" applyFont="1" applyFill="1" applyBorder="1" applyAlignment="1">
      <alignment horizontal="center"/>
    </xf>
    <xf numFmtId="164" fontId="37" fillId="0" borderId="24" xfId="0" applyNumberFormat="1" applyFont="1" applyFill="1" applyBorder="1" applyAlignment="1">
      <alignment horizontal="center"/>
    </xf>
    <xf numFmtId="164" fontId="39" fillId="0" borderId="24" xfId="0" applyNumberFormat="1" applyFont="1" applyFill="1" applyBorder="1" applyAlignment="1">
      <alignment horizontal="center"/>
    </xf>
    <xf numFmtId="0" fontId="34" fillId="0" borderId="36" xfId="0" applyFont="1" applyFill="1" applyBorder="1" applyAlignment="1">
      <alignment/>
    </xf>
    <xf numFmtId="2" fontId="34" fillId="0" borderId="23" xfId="0" applyNumberFormat="1" applyFont="1" applyFill="1" applyBorder="1" applyAlignment="1">
      <alignment horizontal="center"/>
    </xf>
    <xf numFmtId="49" fontId="36" fillId="0" borderId="34" xfId="0" applyNumberFormat="1" applyFont="1" applyFill="1" applyBorder="1" applyAlignment="1">
      <alignment horizontal="center"/>
    </xf>
    <xf numFmtId="164" fontId="34" fillId="0" borderId="34" xfId="0" applyNumberFormat="1" applyFont="1" applyFill="1" applyBorder="1" applyAlignment="1">
      <alignment horizontal="center"/>
    </xf>
    <xf numFmtId="164" fontId="38" fillId="0" borderId="34" xfId="0" applyNumberFormat="1" applyFont="1" applyFill="1" applyBorder="1" applyAlignment="1">
      <alignment horizontal="center"/>
    </xf>
    <xf numFmtId="164" fontId="36" fillId="0" borderId="24" xfId="0" applyNumberFormat="1" applyFont="1" applyFill="1" applyBorder="1" applyAlignment="1">
      <alignment horizontal="center"/>
    </xf>
    <xf numFmtId="164" fontId="34" fillId="0" borderId="24" xfId="0" applyNumberFormat="1" applyFont="1" applyFill="1" applyBorder="1" applyAlignment="1">
      <alignment horizontal="right"/>
    </xf>
    <xf numFmtId="164" fontId="35" fillId="0" borderId="24" xfId="0" applyNumberFormat="1" applyFont="1" applyFill="1" applyBorder="1" applyAlignment="1">
      <alignment horizontal="center"/>
    </xf>
    <xf numFmtId="164" fontId="34" fillId="0" borderId="23" xfId="0" applyNumberFormat="1" applyFont="1" applyFill="1" applyBorder="1" applyAlignment="1">
      <alignment/>
    </xf>
    <xf numFmtId="164" fontId="38" fillId="0" borderId="24" xfId="0" applyNumberFormat="1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164" fontId="34" fillId="0" borderId="23" xfId="0" applyNumberFormat="1" applyFont="1" applyFill="1" applyBorder="1" applyAlignment="1">
      <alignment horizontal="right"/>
    </xf>
    <xf numFmtId="164" fontId="37" fillId="0" borderId="23" xfId="0" applyNumberFormat="1" applyFont="1" applyFill="1" applyBorder="1" applyAlignment="1">
      <alignment horizontal="center"/>
    </xf>
    <xf numFmtId="164" fontId="39" fillId="0" borderId="23" xfId="0" applyNumberFormat="1" applyFont="1" applyFill="1" applyBorder="1" applyAlignment="1">
      <alignment horizontal="center"/>
    </xf>
    <xf numFmtId="0" fontId="34" fillId="0" borderId="23" xfId="0" applyFont="1" applyFill="1" applyBorder="1" applyAlignment="1">
      <alignment/>
    </xf>
    <xf numFmtId="0" fontId="34" fillId="0" borderId="25" xfId="0" applyFont="1" applyFill="1" applyBorder="1" applyAlignment="1">
      <alignment/>
    </xf>
    <xf numFmtId="164" fontId="38" fillId="0" borderId="23" xfId="0" applyNumberFormat="1" applyFont="1" applyFill="1" applyBorder="1" applyAlignment="1">
      <alignment horizontal="center"/>
    </xf>
    <xf numFmtId="0" fontId="34" fillId="0" borderId="23" xfId="0" applyFont="1" applyFill="1" applyBorder="1" applyAlignment="1">
      <alignment/>
    </xf>
    <xf numFmtId="164" fontId="34" fillId="0" borderId="23" xfId="0" applyNumberFormat="1" applyFont="1" applyFill="1" applyBorder="1" applyAlignment="1">
      <alignment/>
    </xf>
    <xf numFmtId="0" fontId="36" fillId="0" borderId="37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4" fillId="0" borderId="26" xfId="0" applyFont="1" applyFill="1" applyBorder="1" applyAlignment="1">
      <alignment/>
    </xf>
    <xf numFmtId="164" fontId="34" fillId="0" borderId="25" xfId="0" applyNumberFormat="1" applyFont="1" applyFill="1" applyBorder="1" applyAlignment="1">
      <alignment horizontal="center"/>
    </xf>
    <xf numFmtId="0" fontId="35" fillId="0" borderId="25" xfId="0" applyFont="1" applyFill="1" applyBorder="1" applyAlignment="1">
      <alignment/>
    </xf>
    <xf numFmtId="0" fontId="36" fillId="0" borderId="25" xfId="0" applyFont="1" applyFill="1" applyBorder="1" applyAlignment="1">
      <alignment/>
    </xf>
    <xf numFmtId="0" fontId="35" fillId="0" borderId="25" xfId="0" applyFont="1" applyFill="1" applyBorder="1" applyAlignment="1">
      <alignment horizontal="center"/>
    </xf>
    <xf numFmtId="1" fontId="34" fillId="0" borderId="23" xfId="0" applyNumberFormat="1" applyFont="1" applyFill="1" applyBorder="1" applyAlignment="1">
      <alignment/>
    </xf>
    <xf numFmtId="0" fontId="34" fillId="0" borderId="37" xfId="0" applyFont="1" applyFill="1" applyBorder="1" applyAlignment="1">
      <alignment/>
    </xf>
    <xf numFmtId="164" fontId="34" fillId="0" borderId="37" xfId="0" applyNumberFormat="1" applyFont="1" applyFill="1" applyBorder="1" applyAlignment="1">
      <alignment horizontal="center"/>
    </xf>
    <xf numFmtId="164" fontId="34" fillId="0" borderId="37" xfId="0" applyNumberFormat="1" applyFont="1" applyFill="1" applyBorder="1" applyAlignment="1">
      <alignment/>
    </xf>
    <xf numFmtId="2" fontId="35" fillId="0" borderId="37" xfId="0" applyNumberFormat="1" applyFont="1" applyFill="1" applyBorder="1" applyAlignment="1">
      <alignment horizontal="center"/>
    </xf>
    <xf numFmtId="0" fontId="34" fillId="0" borderId="39" xfId="0" applyFont="1" applyFill="1" applyBorder="1" applyAlignment="1">
      <alignment/>
    </xf>
    <xf numFmtId="0" fontId="34" fillId="0" borderId="40" xfId="0" applyFont="1" applyFill="1" applyBorder="1" applyAlignment="1">
      <alignment/>
    </xf>
    <xf numFmtId="0" fontId="34" fillId="0" borderId="41" xfId="0" applyFont="1" applyFill="1" applyBorder="1" applyAlignment="1">
      <alignment/>
    </xf>
    <xf numFmtId="0" fontId="34" fillId="22" borderId="25" xfId="0" applyFont="1" applyFill="1" applyBorder="1" applyAlignment="1">
      <alignment wrapText="1"/>
    </xf>
    <xf numFmtId="0" fontId="34" fillId="22" borderId="25" xfId="0" applyFont="1" applyFill="1" applyBorder="1" applyAlignment="1">
      <alignment/>
    </xf>
    <xf numFmtId="0" fontId="36" fillId="0" borderId="42" xfId="0" applyFont="1" applyFill="1" applyBorder="1" applyAlignment="1">
      <alignment horizontal="center"/>
    </xf>
    <xf numFmtId="0" fontId="35" fillId="0" borderId="42" xfId="0" applyFont="1" applyFill="1" applyBorder="1" applyAlignment="1">
      <alignment horizontal="center"/>
    </xf>
    <xf numFmtId="164" fontId="34" fillId="0" borderId="42" xfId="0" applyNumberFormat="1" applyFont="1" applyFill="1" applyBorder="1" applyAlignment="1">
      <alignment horizontal="center"/>
    </xf>
    <xf numFmtId="164" fontId="34" fillId="0" borderId="40" xfId="0" applyNumberFormat="1" applyFont="1" applyFill="1" applyBorder="1" applyAlignment="1">
      <alignment horizontal="center"/>
    </xf>
    <xf numFmtId="164" fontId="34" fillId="0" borderId="25" xfId="0" applyNumberFormat="1" applyFont="1" applyFill="1" applyBorder="1" applyAlignment="1">
      <alignment horizontal="right"/>
    </xf>
    <xf numFmtId="164" fontId="37" fillId="0" borderId="25" xfId="0" applyNumberFormat="1" applyFont="1" applyFill="1" applyBorder="1" applyAlignment="1">
      <alignment horizontal="center"/>
    </xf>
    <xf numFmtId="0" fontId="34" fillId="0" borderId="25" xfId="0" applyNumberFormat="1" applyFont="1" applyFill="1" applyBorder="1" applyAlignment="1">
      <alignment horizontal="center"/>
    </xf>
    <xf numFmtId="164" fontId="38" fillId="0" borderId="25" xfId="0" applyNumberFormat="1" applyFont="1" applyFill="1" applyBorder="1" applyAlignment="1">
      <alignment horizontal="center"/>
    </xf>
    <xf numFmtId="164" fontId="39" fillId="0" borderId="25" xfId="0" applyNumberFormat="1" applyFont="1" applyFill="1" applyBorder="1" applyAlignment="1">
      <alignment horizontal="center"/>
    </xf>
    <xf numFmtId="164" fontId="35" fillId="0" borderId="25" xfId="0" applyNumberFormat="1" applyFont="1" applyFill="1" applyBorder="1" applyAlignment="1">
      <alignment horizontal="center"/>
    </xf>
    <xf numFmtId="164" fontId="36" fillId="0" borderId="25" xfId="0" applyNumberFormat="1" applyFont="1" applyFill="1" applyBorder="1" applyAlignment="1">
      <alignment horizontal="center"/>
    </xf>
    <xf numFmtId="0" fontId="34" fillId="22" borderId="38" xfId="0" applyFont="1" applyFill="1" applyBorder="1" applyAlignment="1">
      <alignment horizontal="left" wrapText="1" indent="1"/>
    </xf>
    <xf numFmtId="0" fontId="34" fillId="22" borderId="43" xfId="0" applyFont="1" applyFill="1" applyBorder="1" applyAlignment="1">
      <alignment horizontal="left" wrapText="1" indent="1"/>
    </xf>
    <xf numFmtId="0" fontId="34" fillId="22" borderId="26" xfId="0" applyFont="1" applyFill="1" applyBorder="1" applyAlignment="1">
      <alignment wrapText="1"/>
    </xf>
    <xf numFmtId="0" fontId="28" fillId="22" borderId="37" xfId="0" applyNumberFormat="1" applyFont="1" applyFill="1" applyBorder="1" applyAlignment="1">
      <alignment horizontal="center"/>
    </xf>
    <xf numFmtId="1" fontId="28" fillId="22" borderId="37" xfId="0" applyNumberFormat="1" applyFont="1" applyFill="1" applyBorder="1" applyAlignment="1">
      <alignment horizontal="center"/>
    </xf>
    <xf numFmtId="164" fontId="29" fillId="22" borderId="37" xfId="0" applyNumberFormat="1" applyFont="1" applyFill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164" fontId="33" fillId="22" borderId="37" xfId="0" applyNumberFormat="1" applyFont="1" applyFill="1" applyBorder="1" applyAlignment="1">
      <alignment horizontal="center"/>
    </xf>
    <xf numFmtId="164" fontId="30" fillId="0" borderId="37" xfId="0" applyNumberFormat="1" applyFont="1" applyBorder="1" applyAlignment="1">
      <alignment horizontal="center"/>
    </xf>
    <xf numFmtId="164" fontId="28" fillId="0" borderId="37" xfId="0" applyNumberFormat="1" applyFont="1" applyBorder="1" applyAlignment="1">
      <alignment horizontal="center"/>
    </xf>
    <xf numFmtId="164" fontId="29" fillId="0" borderId="37" xfId="0" applyNumberFormat="1" applyFont="1" applyBorder="1" applyAlignment="1">
      <alignment horizontal="center"/>
    </xf>
    <xf numFmtId="164" fontId="28" fillId="22" borderId="42" xfId="0" applyNumberFormat="1" applyFont="1" applyFill="1" applyBorder="1" applyAlignment="1">
      <alignment horizontal="center"/>
    </xf>
    <xf numFmtId="164" fontId="28" fillId="22" borderId="42" xfId="0" applyNumberFormat="1" applyFont="1" applyFill="1" applyBorder="1" applyAlignment="1">
      <alignment/>
    </xf>
    <xf numFmtId="0" fontId="28" fillId="22" borderId="42" xfId="0" applyNumberFormat="1" applyFont="1" applyFill="1" applyBorder="1" applyAlignment="1">
      <alignment horizontal="center"/>
    </xf>
    <xf numFmtId="1" fontId="28" fillId="22" borderId="42" xfId="0" applyNumberFormat="1" applyFont="1" applyFill="1" applyBorder="1" applyAlignment="1">
      <alignment horizontal="center"/>
    </xf>
    <xf numFmtId="164" fontId="29" fillId="22" borderId="42" xfId="0" applyNumberFormat="1" applyFont="1" applyFill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22" fillId="0" borderId="42" xfId="0" applyFont="1" applyBorder="1" applyAlignment="1">
      <alignment horizontal="center"/>
    </xf>
    <xf numFmtId="164" fontId="31" fillId="22" borderId="42" xfId="0" applyNumberFormat="1" applyFont="1" applyFill="1" applyBorder="1" applyAlignment="1">
      <alignment horizontal="center"/>
    </xf>
    <xf numFmtId="164" fontId="33" fillId="22" borderId="42" xfId="0" applyNumberFormat="1" applyFont="1" applyFill="1" applyBorder="1" applyAlignment="1">
      <alignment horizontal="center"/>
    </xf>
    <xf numFmtId="164" fontId="30" fillId="0" borderId="42" xfId="0" applyNumberFormat="1" applyFont="1" applyBorder="1" applyAlignment="1">
      <alignment horizontal="center"/>
    </xf>
    <xf numFmtId="164" fontId="28" fillId="0" borderId="42" xfId="0" applyNumberFormat="1" applyFont="1" applyBorder="1" applyAlignment="1">
      <alignment horizontal="center"/>
    </xf>
    <xf numFmtId="164" fontId="29" fillId="0" borderId="42" xfId="0" applyNumberFormat="1" applyFont="1" applyBorder="1" applyAlignment="1">
      <alignment horizontal="center"/>
    </xf>
    <xf numFmtId="0" fontId="28" fillId="0" borderId="42" xfId="0" applyFont="1" applyBorder="1" applyAlignment="1">
      <alignment/>
    </xf>
    <xf numFmtId="0" fontId="28" fillId="0" borderId="40" xfId="0" applyFont="1" applyBorder="1" applyAlignment="1">
      <alignment/>
    </xf>
    <xf numFmtId="0" fontId="28" fillId="0" borderId="41" xfId="0" applyFont="1" applyBorder="1" applyAlignment="1">
      <alignment/>
    </xf>
    <xf numFmtId="0" fontId="30" fillId="0" borderId="42" xfId="0" applyFont="1" applyBorder="1" applyAlignment="1">
      <alignment horizontal="center"/>
    </xf>
    <xf numFmtId="0" fontId="34" fillId="22" borderId="44" xfId="0" applyFont="1" applyFill="1" applyBorder="1" applyAlignment="1">
      <alignment horizontal="left" wrapText="1" indent="1"/>
    </xf>
    <xf numFmtId="0" fontId="34" fillId="22" borderId="40" xfId="0" applyFont="1" applyFill="1" applyBorder="1" applyAlignment="1">
      <alignment wrapText="1"/>
    </xf>
    <xf numFmtId="164" fontId="35" fillId="0" borderId="37" xfId="0" applyNumberFormat="1" applyFont="1" applyFill="1" applyBorder="1" applyAlignment="1">
      <alignment horizontal="center"/>
    </xf>
    <xf numFmtId="1" fontId="35" fillId="0" borderId="37" xfId="0" applyNumberFormat="1" applyFont="1" applyFill="1" applyBorder="1" applyAlignment="1">
      <alignment horizontal="center"/>
    </xf>
    <xf numFmtId="164" fontId="34" fillId="0" borderId="37" xfId="0" applyNumberFormat="1" applyFont="1" applyFill="1" applyBorder="1" applyAlignment="1">
      <alignment/>
    </xf>
    <xf numFmtId="0" fontId="34" fillId="0" borderId="37" xfId="0" applyNumberFormat="1" applyFont="1" applyFill="1" applyBorder="1" applyAlignment="1">
      <alignment horizontal="center"/>
    </xf>
    <xf numFmtId="0" fontId="29" fillId="26" borderId="23" xfId="0" applyFont="1" applyFill="1" applyBorder="1" applyAlignment="1">
      <alignment horizontal="center"/>
    </xf>
    <xf numFmtId="0" fontId="37" fillId="26" borderId="45" xfId="0" applyFont="1" applyFill="1" applyBorder="1" applyAlignment="1">
      <alignment horizontal="left" wrapText="1" indent="1"/>
    </xf>
    <xf numFmtId="0" fontId="37" fillId="26" borderId="46" xfId="0" applyFont="1" applyFill="1" applyBorder="1" applyAlignment="1">
      <alignment wrapText="1"/>
    </xf>
    <xf numFmtId="164" fontId="31" fillId="26" borderId="23" xfId="0" applyNumberFormat="1" applyFont="1" applyFill="1" applyBorder="1" applyAlignment="1">
      <alignment/>
    </xf>
    <xf numFmtId="0" fontId="31" fillId="26" borderId="23" xfId="0" applyNumberFormat="1" applyFont="1" applyFill="1" applyBorder="1" applyAlignment="1">
      <alignment horizontal="center"/>
    </xf>
    <xf numFmtId="1" fontId="31" fillId="26" borderId="23" xfId="0" applyNumberFormat="1" applyFont="1" applyFill="1" applyBorder="1" applyAlignment="1">
      <alignment horizontal="center"/>
    </xf>
    <xf numFmtId="0" fontId="41" fillId="26" borderId="47" xfId="0" applyFont="1" applyFill="1" applyBorder="1" applyAlignment="1">
      <alignment horizontal="center"/>
    </xf>
    <xf numFmtId="0" fontId="42" fillId="26" borderId="47" xfId="0" applyFont="1" applyFill="1" applyBorder="1" applyAlignment="1">
      <alignment/>
    </xf>
    <xf numFmtId="0" fontId="43" fillId="26" borderId="47" xfId="0" applyFont="1" applyFill="1" applyBorder="1" applyAlignment="1">
      <alignment horizontal="center"/>
    </xf>
    <xf numFmtId="164" fontId="31" fillId="26" borderId="23" xfId="0" applyNumberFormat="1" applyFont="1" applyFill="1" applyBorder="1" applyAlignment="1">
      <alignment horizontal="right"/>
    </xf>
    <xf numFmtId="164" fontId="44" fillId="26" borderId="24" xfId="0" applyNumberFormat="1" applyFont="1" applyFill="1" applyBorder="1" applyAlignment="1">
      <alignment horizontal="center"/>
    </xf>
    <xf numFmtId="0" fontId="31" fillId="26" borderId="36" xfId="0" applyFont="1" applyFill="1" applyBorder="1" applyAlignment="1">
      <alignment/>
    </xf>
    <xf numFmtId="0" fontId="31" fillId="26" borderId="0" xfId="0" applyFont="1" applyFill="1" applyAlignment="1">
      <alignment/>
    </xf>
    <xf numFmtId="2" fontId="34" fillId="0" borderId="37" xfId="0" applyNumberFormat="1" applyFont="1" applyFill="1" applyBorder="1" applyAlignment="1">
      <alignment horizontal="center"/>
    </xf>
    <xf numFmtId="1" fontId="34" fillId="0" borderId="23" xfId="0" applyNumberFormat="1" applyFont="1" applyFill="1" applyBorder="1" applyAlignment="1">
      <alignment horizontal="center"/>
    </xf>
    <xf numFmtId="0" fontId="34" fillId="0" borderId="25" xfId="0" applyFont="1" applyFill="1" applyBorder="1" applyAlignment="1">
      <alignment wrapText="1"/>
    </xf>
    <xf numFmtId="164" fontId="28" fillId="0" borderId="23" xfId="0" applyNumberFormat="1" applyFont="1" applyFill="1" applyBorder="1" applyAlignment="1">
      <alignment horizontal="center"/>
    </xf>
    <xf numFmtId="0" fontId="28" fillId="0" borderId="23" xfId="0" applyNumberFormat="1" applyFont="1" applyFill="1" applyBorder="1" applyAlignment="1">
      <alignment horizontal="center"/>
    </xf>
    <xf numFmtId="164" fontId="29" fillId="0" borderId="23" xfId="0" applyNumberFormat="1" applyFont="1" applyFill="1" applyBorder="1" applyAlignment="1">
      <alignment horizontal="center"/>
    </xf>
    <xf numFmtId="164" fontId="31" fillId="0" borderId="23" xfId="0" applyNumberFormat="1" applyFont="1" applyFill="1" applyBorder="1" applyAlignment="1">
      <alignment horizontal="center"/>
    </xf>
    <xf numFmtId="164" fontId="33" fillId="0" borderId="23" xfId="0" applyNumberFormat="1" applyFont="1" applyFill="1" applyBorder="1" applyAlignment="1">
      <alignment horizontal="center"/>
    </xf>
    <xf numFmtId="164" fontId="30" fillId="0" borderId="23" xfId="0" applyNumberFormat="1" applyFont="1" applyFill="1" applyBorder="1" applyAlignment="1">
      <alignment horizontal="center"/>
    </xf>
    <xf numFmtId="0" fontId="28" fillId="0" borderId="23" xfId="0" applyFont="1" applyFill="1" applyBorder="1" applyAlignment="1">
      <alignment/>
    </xf>
    <xf numFmtId="0" fontId="28" fillId="0" borderId="25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34" fillId="0" borderId="38" xfId="0" applyFont="1" applyFill="1" applyBorder="1" applyAlignment="1">
      <alignment/>
    </xf>
    <xf numFmtId="0" fontId="34" fillId="0" borderId="25" xfId="0" applyFont="1" applyFill="1" applyBorder="1" applyAlignment="1">
      <alignment/>
    </xf>
    <xf numFmtId="0" fontId="34" fillId="0" borderId="43" xfId="0" applyFont="1" applyFill="1" applyBorder="1" applyAlignment="1">
      <alignment horizontal="left" wrapText="1" indent="1"/>
    </xf>
    <xf numFmtId="0" fontId="34" fillId="0" borderId="26" xfId="0" applyFont="1" applyFill="1" applyBorder="1" applyAlignment="1">
      <alignment wrapText="1"/>
    </xf>
    <xf numFmtId="164" fontId="28" fillId="0" borderId="37" xfId="0" applyNumberFormat="1" applyFont="1" applyFill="1" applyBorder="1" applyAlignment="1">
      <alignment horizontal="center"/>
    </xf>
    <xf numFmtId="0" fontId="28" fillId="0" borderId="37" xfId="0" applyNumberFormat="1" applyFont="1" applyFill="1" applyBorder="1" applyAlignment="1">
      <alignment horizontal="center"/>
    </xf>
    <xf numFmtId="164" fontId="29" fillId="0" borderId="37" xfId="0" applyNumberFormat="1" applyFont="1" applyFill="1" applyBorder="1" applyAlignment="1">
      <alignment horizontal="center"/>
    </xf>
    <xf numFmtId="0" fontId="35" fillId="0" borderId="29" xfId="0" applyFont="1" applyFill="1" applyBorder="1" applyAlignment="1">
      <alignment/>
    </xf>
    <xf numFmtId="0" fontId="34" fillId="0" borderId="30" xfId="0" applyFont="1" applyFill="1" applyBorder="1" applyAlignment="1">
      <alignment horizontal="center"/>
    </xf>
    <xf numFmtId="164" fontId="28" fillId="0" borderId="18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9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29" fillId="0" borderId="16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9" fillId="0" borderId="27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left"/>
    </xf>
    <xf numFmtId="0" fontId="29" fillId="0" borderId="29" xfId="0" applyFont="1" applyFill="1" applyBorder="1" applyAlignment="1">
      <alignment horizontal="left"/>
    </xf>
    <xf numFmtId="0" fontId="29" fillId="0" borderId="22" xfId="0" applyFont="1" applyFill="1" applyBorder="1" applyAlignment="1">
      <alignment horizontal="left"/>
    </xf>
    <xf numFmtId="0" fontId="29" fillId="0" borderId="33" xfId="0" applyFont="1" applyFill="1" applyBorder="1" applyAlignment="1">
      <alignment horizontal="left"/>
    </xf>
    <xf numFmtId="0" fontId="29" fillId="0" borderId="35" xfId="0" applyFont="1" applyFill="1" applyBorder="1" applyAlignment="1">
      <alignment horizontal="center"/>
    </xf>
    <xf numFmtId="0" fontId="29" fillId="0" borderId="34" xfId="0" applyFont="1" applyFill="1" applyBorder="1" applyAlignment="1">
      <alignment/>
    </xf>
    <xf numFmtId="0" fontId="29" fillId="0" borderId="21" xfId="0" applyFont="1" applyFill="1" applyBorder="1" applyAlignment="1">
      <alignment/>
    </xf>
    <xf numFmtId="0" fontId="29" fillId="0" borderId="29" xfId="0" applyFont="1" applyFill="1" applyBorder="1" applyAlignment="1">
      <alignment/>
    </xf>
    <xf numFmtId="0" fontId="29" fillId="0" borderId="4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34" fillId="0" borderId="48" xfId="0" applyFont="1" applyFill="1" applyBorder="1" applyAlignment="1">
      <alignment horizontal="left" vertical="center"/>
    </xf>
    <xf numFmtId="0" fontId="34" fillId="0" borderId="49" xfId="0" applyFont="1" applyFill="1" applyBorder="1" applyAlignment="1">
      <alignment horizontal="left" vertical="center"/>
    </xf>
    <xf numFmtId="0" fontId="48" fillId="0" borderId="22" xfId="0" applyFont="1" applyFill="1" applyBorder="1" applyAlignment="1">
      <alignment horizontal="center"/>
    </xf>
    <xf numFmtId="14" fontId="34" fillId="0" borderId="47" xfId="0" applyNumberFormat="1" applyFont="1" applyFill="1" applyBorder="1" applyAlignment="1">
      <alignment horizontal="right" vertical="center"/>
    </xf>
    <xf numFmtId="164" fontId="28" fillId="0" borderId="47" xfId="0" applyNumberFormat="1" applyFont="1" applyFill="1" applyBorder="1" applyAlignment="1">
      <alignment horizontal="center"/>
    </xf>
    <xf numFmtId="0" fontId="28" fillId="0" borderId="47" xfId="0" applyNumberFormat="1" applyFont="1" applyFill="1" applyBorder="1" applyAlignment="1">
      <alignment horizontal="center"/>
    </xf>
    <xf numFmtId="164" fontId="29" fillId="0" borderId="47" xfId="0" applyNumberFormat="1" applyFont="1" applyFill="1" applyBorder="1" applyAlignment="1">
      <alignment horizontal="center"/>
    </xf>
    <xf numFmtId="164" fontId="31" fillId="0" borderId="47" xfId="0" applyNumberFormat="1" applyFont="1" applyFill="1" applyBorder="1" applyAlignment="1">
      <alignment horizontal="center"/>
    </xf>
    <xf numFmtId="164" fontId="32" fillId="0" borderId="47" xfId="0" applyNumberFormat="1" applyFont="1" applyFill="1" applyBorder="1" applyAlignment="1">
      <alignment horizontal="center"/>
    </xf>
    <xf numFmtId="164" fontId="33" fillId="0" borderId="47" xfId="0" applyNumberFormat="1" applyFont="1" applyFill="1" applyBorder="1" applyAlignment="1">
      <alignment horizontal="center"/>
    </xf>
    <xf numFmtId="164" fontId="30" fillId="0" borderId="47" xfId="0" applyNumberFormat="1" applyFont="1" applyFill="1" applyBorder="1" applyAlignment="1">
      <alignment horizontal="center"/>
    </xf>
    <xf numFmtId="164" fontId="29" fillId="0" borderId="24" xfId="0" applyNumberFormat="1" applyFont="1" applyFill="1" applyBorder="1" applyAlignment="1">
      <alignment horizontal="center"/>
    </xf>
    <xf numFmtId="164" fontId="28" fillId="0" borderId="24" xfId="0" applyNumberFormat="1" applyFont="1" applyFill="1" applyBorder="1" applyAlignment="1">
      <alignment horizontal="center"/>
    </xf>
    <xf numFmtId="0" fontId="28" fillId="0" borderId="36" xfId="0" applyFont="1" applyFill="1" applyBorder="1" applyAlignment="1">
      <alignment/>
    </xf>
    <xf numFmtId="0" fontId="34" fillId="0" borderId="50" xfId="0" applyFont="1" applyFill="1" applyBorder="1" applyAlignment="1">
      <alignment horizontal="left" vertical="center"/>
    </xf>
    <xf numFmtId="0" fontId="34" fillId="0" borderId="51" xfId="0" applyFont="1" applyFill="1" applyBorder="1" applyAlignment="1">
      <alignment horizontal="left" vertical="center"/>
    </xf>
    <xf numFmtId="14" fontId="34" fillId="0" borderId="23" xfId="0" applyNumberFormat="1" applyFont="1" applyFill="1" applyBorder="1" applyAlignment="1">
      <alignment horizontal="right" vertical="center"/>
    </xf>
    <xf numFmtId="164" fontId="28" fillId="0" borderId="23" xfId="0" applyNumberFormat="1" applyFont="1" applyFill="1" applyBorder="1" applyAlignment="1">
      <alignment/>
    </xf>
    <xf numFmtId="0" fontId="34" fillId="0" borderId="50" xfId="0" applyFont="1" applyFill="1" applyBorder="1" applyAlignment="1">
      <alignment/>
    </xf>
    <xf numFmtId="0" fontId="34" fillId="0" borderId="51" xfId="0" applyFont="1" applyFill="1" applyBorder="1" applyAlignment="1">
      <alignment/>
    </xf>
    <xf numFmtId="14" fontId="34" fillId="0" borderId="23" xfId="0" applyNumberFormat="1" applyFont="1" applyFill="1" applyBorder="1" applyAlignment="1">
      <alignment horizontal="right"/>
    </xf>
    <xf numFmtId="164" fontId="28" fillId="0" borderId="41" xfId="0" applyNumberFormat="1" applyFont="1" applyFill="1" applyBorder="1" applyAlignment="1">
      <alignment horizontal="center"/>
    </xf>
    <xf numFmtId="164" fontId="28" fillId="0" borderId="42" xfId="0" applyNumberFormat="1" applyFont="1" applyFill="1" applyBorder="1" applyAlignment="1">
      <alignment horizontal="center"/>
    </xf>
    <xf numFmtId="164" fontId="29" fillId="0" borderId="42" xfId="0" applyNumberFormat="1" applyFont="1" applyFill="1" applyBorder="1" applyAlignment="1">
      <alignment horizontal="center"/>
    </xf>
    <xf numFmtId="164" fontId="30" fillId="0" borderId="42" xfId="0" applyNumberFormat="1" applyFont="1" applyFill="1" applyBorder="1" applyAlignment="1">
      <alignment horizontal="center"/>
    </xf>
    <xf numFmtId="0" fontId="28" fillId="0" borderId="42" xfId="0" applyFont="1" applyFill="1" applyBorder="1" applyAlignment="1">
      <alignment/>
    </xf>
    <xf numFmtId="0" fontId="28" fillId="0" borderId="40" xfId="0" applyFont="1" applyFill="1" applyBorder="1" applyAlignment="1">
      <alignment/>
    </xf>
    <xf numFmtId="0" fontId="28" fillId="0" borderId="41" xfId="0" applyFont="1" applyFill="1" applyBorder="1" applyAlignment="1">
      <alignment/>
    </xf>
    <xf numFmtId="0" fontId="34" fillId="0" borderId="38" xfId="0" applyFont="1" applyFill="1" applyBorder="1" applyAlignment="1">
      <alignment horizontal="left" wrapText="1" indent="1"/>
    </xf>
    <xf numFmtId="164" fontId="28" fillId="0" borderId="52" xfId="0" applyNumberFormat="1" applyFont="1" applyFill="1" applyBorder="1" applyAlignment="1">
      <alignment horizontal="center"/>
    </xf>
    <xf numFmtId="164" fontId="30" fillId="0" borderId="24" xfId="0" applyNumberFormat="1" applyFont="1" applyFill="1" applyBorder="1" applyAlignment="1">
      <alignment horizontal="center"/>
    </xf>
    <xf numFmtId="164" fontId="31" fillId="0" borderId="37" xfId="0" applyNumberFormat="1" applyFont="1" applyFill="1" applyBorder="1" applyAlignment="1">
      <alignment horizontal="center"/>
    </xf>
    <xf numFmtId="164" fontId="33" fillId="0" borderId="37" xfId="0" applyNumberFormat="1" applyFont="1" applyFill="1" applyBorder="1" applyAlignment="1">
      <alignment horizontal="center"/>
    </xf>
    <xf numFmtId="164" fontId="30" fillId="0" borderId="37" xfId="0" applyNumberFormat="1" applyFont="1" applyFill="1" applyBorder="1" applyAlignment="1">
      <alignment horizontal="center"/>
    </xf>
    <xf numFmtId="164" fontId="28" fillId="0" borderId="19" xfId="0" applyNumberFormat="1" applyFont="1" applyFill="1" applyBorder="1" applyAlignment="1">
      <alignment horizontal="center"/>
    </xf>
    <xf numFmtId="0" fontId="28" fillId="0" borderId="37" xfId="0" applyFont="1" applyFill="1" applyBorder="1" applyAlignment="1">
      <alignment/>
    </xf>
    <xf numFmtId="0" fontId="28" fillId="0" borderId="26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34" fillId="0" borderId="53" xfId="0" applyFont="1" applyFill="1" applyBorder="1" applyAlignment="1">
      <alignment horizontal="left" vertical="center"/>
    </xf>
    <xf numFmtId="0" fontId="34" fillId="0" borderId="54" xfId="0" applyFont="1" applyFill="1" applyBorder="1" applyAlignment="1">
      <alignment horizontal="left" vertical="center"/>
    </xf>
    <xf numFmtId="14" fontId="34" fillId="0" borderId="42" xfId="0" applyNumberFormat="1" applyFont="1" applyFill="1" applyBorder="1" applyAlignment="1">
      <alignment horizontal="right" vertical="center"/>
    </xf>
    <xf numFmtId="0" fontId="34" fillId="0" borderId="38" xfId="0" applyFont="1" applyFill="1" applyBorder="1" applyAlignment="1">
      <alignment horizontal="left" vertical="center"/>
    </xf>
    <xf numFmtId="0" fontId="34" fillId="0" borderId="18" xfId="0" applyFont="1" applyFill="1" applyBorder="1" applyAlignment="1">
      <alignment horizontal="left" vertical="center"/>
    </xf>
    <xf numFmtId="0" fontId="34" fillId="0" borderId="42" xfId="0" applyFont="1" applyFill="1" applyBorder="1" applyAlignment="1">
      <alignment/>
    </xf>
    <xf numFmtId="164" fontId="35" fillId="0" borderId="42" xfId="0" applyNumberFormat="1" applyFont="1" applyFill="1" applyBorder="1" applyAlignment="1">
      <alignment horizontal="center"/>
    </xf>
    <xf numFmtId="0" fontId="34" fillId="0" borderId="42" xfId="0" applyFont="1" applyFill="1" applyBorder="1" applyAlignment="1">
      <alignment/>
    </xf>
    <xf numFmtId="164" fontId="34" fillId="0" borderId="42" xfId="0" applyNumberFormat="1" applyFont="1" applyFill="1" applyBorder="1" applyAlignment="1">
      <alignment/>
    </xf>
    <xf numFmtId="1" fontId="34" fillId="0" borderId="42" xfId="0" applyNumberFormat="1" applyFont="1" applyFill="1" applyBorder="1" applyAlignment="1">
      <alignment horizontal="center"/>
    </xf>
    <xf numFmtId="2" fontId="35" fillId="0" borderId="42" xfId="0" applyNumberFormat="1" applyFont="1" applyFill="1" applyBorder="1" applyAlignment="1">
      <alignment horizontal="center"/>
    </xf>
    <xf numFmtId="1" fontId="35" fillId="0" borderId="42" xfId="0" applyNumberFormat="1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14" fontId="34" fillId="0" borderId="37" xfId="0" applyNumberFormat="1" applyFont="1" applyFill="1" applyBorder="1" applyAlignment="1">
      <alignment horizontal="right" vertical="center"/>
    </xf>
    <xf numFmtId="0" fontId="34" fillId="0" borderId="37" xfId="0" applyFont="1" applyFill="1" applyBorder="1" applyAlignment="1">
      <alignment/>
    </xf>
    <xf numFmtId="0" fontId="34" fillId="26" borderId="23" xfId="0" applyFont="1" applyFill="1" applyBorder="1" applyAlignment="1">
      <alignment/>
    </xf>
    <xf numFmtId="0" fontId="35" fillId="26" borderId="27" xfId="0" applyFont="1" applyFill="1" applyBorder="1" applyAlignment="1">
      <alignment horizontal="center"/>
    </xf>
    <xf numFmtId="0" fontId="34" fillId="26" borderId="20" xfId="0" applyFont="1" applyFill="1" applyBorder="1" applyAlignment="1">
      <alignment horizontal="center"/>
    </xf>
    <xf numFmtId="0" fontId="35" fillId="26" borderId="30" xfId="0" applyFont="1" applyFill="1" applyBorder="1" applyAlignment="1">
      <alignment horizontal="center"/>
    </xf>
    <xf numFmtId="0" fontId="34" fillId="26" borderId="22" xfId="0" applyFont="1" applyFill="1" applyBorder="1" applyAlignment="1">
      <alignment horizontal="center"/>
    </xf>
    <xf numFmtId="2" fontId="28" fillId="0" borderId="23" xfId="0" applyNumberFormat="1" applyFont="1" applyFill="1" applyBorder="1" applyAlignment="1">
      <alignment horizontal="center"/>
    </xf>
    <xf numFmtId="0" fontId="45" fillId="27" borderId="21" xfId="0" applyFont="1" applyFill="1" applyBorder="1" applyAlignment="1">
      <alignment vertical="center"/>
    </xf>
    <xf numFmtId="2" fontId="35" fillId="0" borderId="55" xfId="0" applyNumberFormat="1" applyFont="1" applyBorder="1" applyAlignment="1">
      <alignment horizontal="center"/>
    </xf>
    <xf numFmtId="0" fontId="63" fillId="0" borderId="47" xfId="0" applyFont="1" applyBorder="1" applyAlignment="1">
      <alignment horizontal="center"/>
    </xf>
    <xf numFmtId="0" fontId="64" fillId="0" borderId="55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2" fontId="35" fillId="0" borderId="56" xfId="0" applyNumberFormat="1" applyFont="1" applyBorder="1" applyAlignment="1">
      <alignment horizontal="center"/>
    </xf>
    <xf numFmtId="0" fontId="64" fillId="0" borderId="56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164" fontId="34" fillId="0" borderId="42" xfId="0" applyNumberFormat="1" applyFont="1" applyFill="1" applyBorder="1" applyAlignment="1">
      <alignment/>
    </xf>
    <xf numFmtId="0" fontId="34" fillId="0" borderId="42" xfId="0" applyNumberFormat="1" applyFont="1" applyFill="1" applyBorder="1" applyAlignment="1">
      <alignment horizontal="center"/>
    </xf>
    <xf numFmtId="2" fontId="34" fillId="0" borderId="42" xfId="0" applyNumberFormat="1" applyFont="1" applyFill="1" applyBorder="1" applyAlignment="1">
      <alignment horizontal="center"/>
    </xf>
    <xf numFmtId="0" fontId="29" fillId="26" borderId="16" xfId="0" applyFont="1" applyFill="1" applyBorder="1" applyAlignment="1">
      <alignment horizontal="center"/>
    </xf>
    <xf numFmtId="0" fontId="29" fillId="26" borderId="21" xfId="0" applyFont="1" applyFill="1" applyBorder="1" applyAlignment="1">
      <alignment horizontal="center"/>
    </xf>
    <xf numFmtId="16" fontId="29" fillId="26" borderId="21" xfId="0" applyNumberFormat="1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0" fontId="34" fillId="0" borderId="34" xfId="0" applyFont="1" applyFill="1" applyBorder="1" applyAlignment="1">
      <alignment/>
    </xf>
    <xf numFmtId="164" fontId="34" fillId="0" borderId="34" xfId="0" applyNumberFormat="1" applyFont="1" applyFill="1" applyBorder="1" applyAlignment="1">
      <alignment/>
    </xf>
    <xf numFmtId="164" fontId="34" fillId="0" borderId="34" xfId="0" applyNumberFormat="1" applyFont="1" applyFill="1" applyBorder="1" applyAlignment="1">
      <alignment/>
    </xf>
    <xf numFmtId="0" fontId="28" fillId="0" borderId="23" xfId="0" applyFont="1" applyFill="1" applyBorder="1" applyAlignment="1">
      <alignment horizontal="center"/>
    </xf>
    <xf numFmtId="0" fontId="63" fillId="0" borderId="23" xfId="0" applyFont="1" applyFill="1" applyBorder="1" applyAlignment="1">
      <alignment horizontal="center"/>
    </xf>
    <xf numFmtId="0" fontId="65" fillId="0" borderId="47" xfId="0" applyFont="1" applyBorder="1" applyAlignment="1">
      <alignment/>
    </xf>
    <xf numFmtId="0" fontId="22" fillId="0" borderId="47" xfId="0" applyFont="1" applyBorder="1" applyAlignment="1">
      <alignment horizontal="center"/>
    </xf>
    <xf numFmtId="0" fontId="65" fillId="0" borderId="23" xfId="0" applyFont="1" applyBorder="1" applyAlignment="1">
      <alignment/>
    </xf>
    <xf numFmtId="0" fontId="65" fillId="0" borderId="42" xfId="0" applyFont="1" applyBorder="1" applyAlignment="1">
      <alignment/>
    </xf>
    <xf numFmtId="0" fontId="65" fillId="0" borderId="6" xfId="0" applyFont="1" applyFill="1" applyBorder="1" applyAlignment="1">
      <alignment/>
    </xf>
    <xf numFmtId="164" fontId="35" fillId="0" borderId="55" xfId="0" applyNumberFormat="1" applyFont="1" applyBorder="1" applyAlignment="1">
      <alignment horizontal="center"/>
    </xf>
    <xf numFmtId="164" fontId="35" fillId="0" borderId="55" xfId="0" applyNumberFormat="1" applyFont="1" applyFill="1" applyBorder="1" applyAlignment="1">
      <alignment horizontal="center"/>
    </xf>
    <xf numFmtId="0" fontId="34" fillId="0" borderId="48" xfId="0" applyFont="1" applyFill="1" applyBorder="1" applyAlignment="1">
      <alignment/>
    </xf>
    <xf numFmtId="0" fontId="34" fillId="0" borderId="53" xfId="0" applyFont="1" applyFill="1" applyBorder="1" applyAlignment="1">
      <alignment/>
    </xf>
    <xf numFmtId="0" fontId="34" fillId="0" borderId="50" xfId="0" applyFont="1" applyFill="1" applyBorder="1" applyAlignment="1">
      <alignment horizontal="left" wrapText="1" indent="1"/>
    </xf>
    <xf numFmtId="0" fontId="34" fillId="0" borderId="49" xfId="0" applyFont="1" applyFill="1" applyBorder="1" applyAlignment="1">
      <alignment/>
    </xf>
    <xf numFmtId="0" fontId="34" fillId="0" borderId="54" xfId="0" applyFont="1" applyFill="1" applyBorder="1" applyAlignment="1">
      <alignment/>
    </xf>
    <xf numFmtId="0" fontId="34" fillId="0" borderId="25" xfId="0" applyFont="1" applyFill="1" applyBorder="1" applyAlignment="1">
      <alignment horizontal="left" vertical="center"/>
    </xf>
    <xf numFmtId="0" fontId="34" fillId="0" borderId="51" xfId="0" applyFont="1" applyFill="1" applyBorder="1" applyAlignment="1">
      <alignment wrapText="1"/>
    </xf>
    <xf numFmtId="14" fontId="34" fillId="0" borderId="47" xfId="0" applyNumberFormat="1" applyFont="1" applyFill="1" applyBorder="1" applyAlignment="1">
      <alignment horizontal="right"/>
    </xf>
    <xf numFmtId="14" fontId="34" fillId="0" borderId="42" xfId="0" applyNumberFormat="1" applyFont="1" applyFill="1" applyBorder="1" applyAlignment="1">
      <alignment horizontal="right"/>
    </xf>
    <xf numFmtId="0" fontId="34" fillId="26" borderId="37" xfId="0" applyFont="1" applyFill="1" applyBorder="1" applyAlignment="1">
      <alignment/>
    </xf>
    <xf numFmtId="0" fontId="45" fillId="0" borderId="21" xfId="0" applyFont="1" applyFill="1" applyBorder="1" applyAlignment="1">
      <alignment horizontal="center" vertical="center"/>
    </xf>
    <xf numFmtId="14" fontId="34" fillId="0" borderId="57" xfId="0" applyNumberFormat="1" applyFont="1" applyFill="1" applyBorder="1" applyAlignment="1">
      <alignment horizontal="right" vertical="center"/>
    </xf>
    <xf numFmtId="0" fontId="34" fillId="0" borderId="20" xfId="0" applyFont="1" applyFill="1" applyBorder="1" applyAlignment="1">
      <alignment horizontal="center"/>
    </xf>
    <xf numFmtId="0" fontId="34" fillId="0" borderId="47" xfId="0" applyNumberFormat="1" applyFont="1" applyFill="1" applyBorder="1" applyAlignment="1">
      <alignment horizontal="center"/>
    </xf>
    <xf numFmtId="2" fontId="34" fillId="0" borderId="47" xfId="0" applyNumberFormat="1" applyFont="1" applyFill="1" applyBorder="1" applyAlignment="1">
      <alignment horizontal="center"/>
    </xf>
    <xf numFmtId="2" fontId="35" fillId="0" borderId="55" xfId="0" applyNumberFormat="1" applyFont="1" applyFill="1" applyBorder="1" applyAlignment="1">
      <alignment horizontal="center"/>
    </xf>
    <xf numFmtId="0" fontId="64" fillId="0" borderId="55" xfId="0" applyFont="1" applyFill="1" applyBorder="1" applyAlignment="1">
      <alignment horizontal="center"/>
    </xf>
    <xf numFmtId="0" fontId="63" fillId="0" borderId="47" xfId="0" applyFont="1" applyFill="1" applyBorder="1" applyAlignment="1">
      <alignment horizontal="center"/>
    </xf>
    <xf numFmtId="49" fontId="36" fillId="0" borderId="23" xfId="0" applyNumberFormat="1" applyFont="1" applyFill="1" applyBorder="1" applyAlignment="1">
      <alignment horizontal="center"/>
    </xf>
    <xf numFmtId="49" fontId="36" fillId="0" borderId="24" xfId="0" applyNumberFormat="1" applyFont="1" applyFill="1" applyBorder="1" applyAlignment="1">
      <alignment horizontal="center"/>
    </xf>
    <xf numFmtId="14" fontId="34" fillId="0" borderId="55" xfId="0" applyNumberFormat="1" applyFont="1" applyFill="1" applyBorder="1" applyAlignment="1">
      <alignment horizontal="right" vertical="center"/>
    </xf>
    <xf numFmtId="14" fontId="34" fillId="0" borderId="55" xfId="0" applyNumberFormat="1" applyFont="1" applyFill="1" applyBorder="1" applyAlignment="1">
      <alignment horizontal="right"/>
    </xf>
    <xf numFmtId="0" fontId="28" fillId="0" borderId="50" xfId="0" applyFont="1" applyFill="1" applyBorder="1" applyAlignment="1">
      <alignment horizontal="left" vertical="center"/>
    </xf>
    <xf numFmtId="0" fontId="28" fillId="0" borderId="51" xfId="0" applyFont="1" applyFill="1" applyBorder="1" applyAlignment="1">
      <alignment horizontal="left" vertical="center"/>
    </xf>
    <xf numFmtId="14" fontId="28" fillId="0" borderId="55" xfId="0" applyNumberFormat="1" applyFont="1" applyFill="1" applyBorder="1" applyAlignment="1">
      <alignment horizontal="right" vertical="center"/>
    </xf>
    <xf numFmtId="14" fontId="34" fillId="0" borderId="58" xfId="0" applyNumberFormat="1" applyFont="1" applyFill="1" applyBorder="1" applyAlignment="1">
      <alignment horizontal="right" vertical="center"/>
    </xf>
    <xf numFmtId="0" fontId="22" fillId="0" borderId="42" xfId="0" applyFont="1" applyFill="1" applyBorder="1" applyAlignment="1">
      <alignment horizontal="center"/>
    </xf>
    <xf numFmtId="2" fontId="35" fillId="0" borderId="59" xfId="0" applyNumberFormat="1" applyFont="1" applyFill="1" applyBorder="1" applyAlignment="1">
      <alignment horizontal="center"/>
    </xf>
    <xf numFmtId="0" fontId="64" fillId="0" borderId="59" xfId="0" applyFont="1" applyFill="1" applyBorder="1" applyAlignment="1">
      <alignment horizontal="center"/>
    </xf>
    <xf numFmtId="0" fontId="34" fillId="0" borderId="43" xfId="0" applyFont="1" applyFill="1" applyBorder="1" applyAlignment="1">
      <alignment/>
    </xf>
    <xf numFmtId="0" fontId="34" fillId="0" borderId="26" xfId="0" applyFont="1" applyFill="1" applyBorder="1" applyAlignment="1">
      <alignment/>
    </xf>
    <xf numFmtId="0" fontId="64" fillId="0" borderId="26" xfId="0" applyFont="1" applyFill="1" applyBorder="1" applyAlignment="1">
      <alignment horizontal="center"/>
    </xf>
    <xf numFmtId="0" fontId="63" fillId="0" borderId="37" xfId="0" applyFont="1" applyFill="1" applyBorder="1" applyAlignment="1">
      <alignment horizont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14" fontId="34" fillId="0" borderId="34" xfId="0" applyNumberFormat="1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63" fillId="0" borderId="34" xfId="0" applyFont="1" applyFill="1" applyBorder="1" applyAlignment="1">
      <alignment horizontal="center"/>
    </xf>
    <xf numFmtId="2" fontId="35" fillId="0" borderId="34" xfId="0" applyNumberFormat="1" applyFont="1" applyFill="1" applyBorder="1" applyAlignment="1">
      <alignment horizontal="center"/>
    </xf>
    <xf numFmtId="0" fontId="65" fillId="0" borderId="47" xfId="0" applyFont="1" applyFill="1" applyBorder="1" applyAlignment="1">
      <alignment/>
    </xf>
    <xf numFmtId="0" fontId="22" fillId="0" borderId="47" xfId="0" applyFont="1" applyFill="1" applyBorder="1" applyAlignment="1">
      <alignment horizontal="center"/>
    </xf>
    <xf numFmtId="0" fontId="65" fillId="0" borderId="23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65" fillId="0" borderId="42" xfId="0" applyFont="1" applyFill="1" applyBorder="1" applyAlignment="1">
      <alignment/>
    </xf>
    <xf numFmtId="2" fontId="35" fillId="0" borderId="58" xfId="0" applyNumberFormat="1" applyFont="1" applyFill="1" applyBorder="1" applyAlignment="1">
      <alignment horizontal="center"/>
    </xf>
    <xf numFmtId="0" fontId="63" fillId="0" borderId="42" xfId="0" applyFont="1" applyFill="1" applyBorder="1" applyAlignment="1">
      <alignment horizontal="center"/>
    </xf>
    <xf numFmtId="2" fontId="35" fillId="0" borderId="56" xfId="0" applyNumberFormat="1" applyFont="1" applyFill="1" applyBorder="1" applyAlignment="1">
      <alignment horizontal="center"/>
    </xf>
    <xf numFmtId="0" fontId="34" fillId="0" borderId="30" xfId="0" applyFont="1" applyFill="1" applyBorder="1" applyAlignment="1">
      <alignment/>
    </xf>
    <xf numFmtId="0" fontId="35" fillId="0" borderId="35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/>
    </xf>
    <xf numFmtId="0" fontId="29" fillId="22" borderId="20" xfId="0" applyFont="1" applyFill="1" applyBorder="1" applyAlignment="1">
      <alignment horizontal="center"/>
    </xf>
    <xf numFmtId="0" fontId="29" fillId="22" borderId="28" xfId="0" applyFont="1" applyFill="1" applyBorder="1" applyAlignment="1">
      <alignment horizontal="center"/>
    </xf>
    <xf numFmtId="0" fontId="29" fillId="22" borderId="27" xfId="0" applyFont="1" applyFill="1" applyBorder="1" applyAlignment="1">
      <alignment horizontal="center"/>
    </xf>
    <xf numFmtId="0" fontId="29" fillId="22" borderId="31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26" borderId="20" xfId="0" applyFont="1" applyFill="1" applyBorder="1" applyAlignment="1">
      <alignment horizontal="center" vertical="center" textRotation="180"/>
    </xf>
    <xf numFmtId="0" fontId="35" fillId="0" borderId="20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5" xfId="0" applyBorder="1" applyAlignment="1">
      <alignment horizontal="center"/>
    </xf>
    <xf numFmtId="0" fontId="22" fillId="26" borderId="23" xfId="0" applyFont="1" applyFill="1" applyBorder="1" applyAlignment="1">
      <alignment horizontal="center"/>
    </xf>
    <xf numFmtId="0" fontId="22" fillId="17" borderId="42" xfId="0" applyFont="1" applyFill="1" applyBorder="1" applyAlignment="1">
      <alignment horizontal="center"/>
    </xf>
    <xf numFmtId="0" fontId="65" fillId="0" borderId="47" xfId="0" applyFont="1" applyBorder="1" applyAlignment="1">
      <alignment horizontal="left"/>
    </xf>
    <xf numFmtId="0" fontId="22" fillId="10" borderId="23" xfId="0" applyFont="1" applyFill="1" applyBorder="1" applyAlignment="1">
      <alignment horizontal="center"/>
    </xf>
    <xf numFmtId="0" fontId="65" fillId="0" borderId="23" xfId="0" applyFont="1" applyFill="1" applyBorder="1" applyAlignment="1">
      <alignment horizontal="left"/>
    </xf>
    <xf numFmtId="0" fontId="22" fillId="0" borderId="42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65" fillId="0" borderId="47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36" fillId="22" borderId="47" xfId="0" applyFont="1" applyFill="1" applyBorder="1" applyAlignment="1">
      <alignment horizontal="center"/>
    </xf>
    <xf numFmtId="0" fontId="36" fillId="22" borderId="6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35" fillId="0" borderId="5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2" fontId="35" fillId="17" borderId="55" xfId="0" applyNumberFormat="1" applyFont="1" applyFill="1" applyBorder="1" applyAlignment="1">
      <alignment horizontal="center"/>
    </xf>
    <xf numFmtId="2" fontId="35" fillId="26" borderId="55" xfId="0" applyNumberFormat="1" applyFont="1" applyFill="1" applyBorder="1" applyAlignment="1">
      <alignment horizontal="center"/>
    </xf>
    <xf numFmtId="2" fontId="35" fillId="26" borderId="60" xfId="0" applyNumberFormat="1" applyFont="1" applyFill="1" applyBorder="1" applyAlignment="1">
      <alignment horizontal="center"/>
    </xf>
    <xf numFmtId="2" fontId="28" fillId="0" borderId="47" xfId="0" applyNumberFormat="1" applyFont="1" applyFill="1" applyBorder="1" applyAlignment="1">
      <alignment horizontal="center"/>
    </xf>
    <xf numFmtId="1" fontId="28" fillId="0" borderId="47" xfId="0" applyNumberFormat="1" applyFont="1" applyFill="1" applyBorder="1" applyAlignment="1">
      <alignment horizontal="center"/>
    </xf>
    <xf numFmtId="0" fontId="65" fillId="0" borderId="23" xfId="0" applyFont="1" applyBorder="1" applyAlignment="1">
      <alignment horizontal="left"/>
    </xf>
    <xf numFmtId="0" fontId="29" fillId="0" borderId="31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63" fillId="26" borderId="16" xfId="0" applyFont="1" applyFill="1" applyBorder="1" applyAlignment="1">
      <alignment horizontal="center" vertical="center" wrapText="1"/>
    </xf>
    <xf numFmtId="0" fontId="63" fillId="26" borderId="34" xfId="0" applyFont="1" applyFill="1" applyBorder="1" applyAlignment="1">
      <alignment horizontal="center" vertical="center" wrapText="1"/>
    </xf>
    <xf numFmtId="0" fontId="63" fillId="26" borderId="21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45" fillId="27" borderId="16" xfId="0" applyFont="1" applyFill="1" applyBorder="1" applyAlignment="1">
      <alignment horizontal="center" vertical="center" wrapText="1"/>
    </xf>
    <xf numFmtId="0" fontId="45" fillId="27" borderId="34" xfId="0" applyFont="1" applyFill="1" applyBorder="1" applyAlignment="1">
      <alignment horizontal="center" vertical="center" wrapText="1"/>
    </xf>
    <xf numFmtId="0" fontId="63" fillId="26" borderId="16" xfId="0" applyFont="1" applyFill="1" applyBorder="1" applyAlignment="1">
      <alignment horizontal="center" vertical="center" wrapText="1"/>
    </xf>
    <xf numFmtId="0" fontId="63" fillId="26" borderId="34" xfId="0" applyFont="1" applyFill="1" applyBorder="1" applyAlignment="1">
      <alignment horizontal="center" vertical="center" wrapText="1"/>
    </xf>
    <xf numFmtId="0" fontId="63" fillId="26" borderId="21" xfId="0" applyFont="1" applyFill="1" applyBorder="1" applyAlignment="1">
      <alignment horizontal="center" vertical="center" wrapText="1"/>
    </xf>
    <xf numFmtId="0" fontId="29" fillId="22" borderId="0" xfId="0" applyFont="1" applyFill="1" applyBorder="1" applyAlignment="1">
      <alignment horizontal="center"/>
    </xf>
    <xf numFmtId="0" fontId="29" fillId="22" borderId="32" xfId="0" applyFont="1" applyFill="1" applyBorder="1" applyAlignment="1">
      <alignment horizontal="center"/>
    </xf>
    <xf numFmtId="0" fontId="29" fillId="22" borderId="22" xfId="0" applyFont="1" applyFill="1" applyBorder="1" applyAlignment="1">
      <alignment horizontal="center"/>
    </xf>
    <xf numFmtId="0" fontId="29" fillId="22" borderId="30" xfId="0" applyFont="1" applyFill="1" applyBorder="1" applyAlignment="1">
      <alignment horizontal="center"/>
    </xf>
    <xf numFmtId="0" fontId="29" fillId="22" borderId="29" xfId="0" applyFont="1" applyFill="1" applyBorder="1" applyAlignment="1">
      <alignment horizontal="center"/>
    </xf>
    <xf numFmtId="0" fontId="29" fillId="22" borderId="33" xfId="0" applyFont="1" applyFill="1" applyBorder="1" applyAlignment="1">
      <alignment horizontal="center"/>
    </xf>
    <xf numFmtId="0" fontId="29" fillId="22" borderId="4" xfId="0" applyFont="1" applyFill="1" applyBorder="1" applyAlignment="1">
      <alignment horizontal="center"/>
    </xf>
    <xf numFmtId="0" fontId="28" fillId="3" borderId="23" xfId="0" applyFont="1" applyFill="1" applyBorder="1" applyAlignment="1">
      <alignment horizontal="center"/>
    </xf>
    <xf numFmtId="0" fontId="28" fillId="3" borderId="37" xfId="0" applyFont="1" applyFill="1" applyBorder="1" applyAlignment="1">
      <alignment horizontal="center"/>
    </xf>
  </cellXfs>
  <cellStyles count="93">
    <cellStyle name="Normal" xfId="0"/>
    <cellStyle name="?_x001D_??%U©÷u&amp;H©÷9_x0008_? s&#10;_x0007__x0001__x0001_" xfId="15"/>
    <cellStyle name="???? [0.00]_PRODUCT DETAIL Q1" xfId="16"/>
    <cellStyle name="????_PRODUCT DETAIL Q1" xfId="17"/>
    <cellStyle name="???[0]_?? DI" xfId="18"/>
    <cellStyle name="???_?? DI" xfId="19"/>
    <cellStyle name="??[0]_MATL COST ANALYSIS" xfId="20"/>
    <cellStyle name="??_(????)??????" xfId="21"/>
    <cellStyle name="??A? [0]_ÿÿÿÿÿÿ_1_¢¬???¢â? " xfId="22"/>
    <cellStyle name="??A?_ÿÿÿÿÿÿ_1_¢¬???¢â? " xfId="23"/>
    <cellStyle name="?¡±¢¥?_?¨ù??¢´¢¥_¢¬???¢â? " xfId="24"/>
    <cellStyle name="?ðÇ%U?&amp;H?_x0008_?s&#10;_x0007__x0001__x0001_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AeE­_INQUIRY ¿µ¾÷AßAø " xfId="50"/>
    <cellStyle name="ÄÞ¸¶ [0]_1" xfId="51"/>
    <cellStyle name="AÞ¸¶ [0]_INQUIRY ¿µ¾÷AßAø " xfId="52"/>
    <cellStyle name="ÄÞ¸¶_1" xfId="53"/>
    <cellStyle name="AÞ¸¶_INQUIRY ¿µ¾÷AßAø " xfId="54"/>
    <cellStyle name="Bad" xfId="55"/>
    <cellStyle name="C?AØ_¿µ¾÷CoE² " xfId="56"/>
    <cellStyle name="Ç¥ÁØ_PO0862_bldg_BQ" xfId="57"/>
    <cellStyle name="Calculation" xfId="58"/>
    <cellStyle name="category" xfId="59"/>
    <cellStyle name="Check Cell" xfId="60"/>
    <cellStyle name="Comma" xfId="61"/>
    <cellStyle name="Comma [0]" xfId="62"/>
    <cellStyle name="Comma0" xfId="63"/>
    <cellStyle name="Currency" xfId="64"/>
    <cellStyle name="Currency [0]" xfId="65"/>
    <cellStyle name="Currency0" xfId="66"/>
    <cellStyle name="Date" xfId="67"/>
    <cellStyle name="Explanatory Text" xfId="68"/>
    <cellStyle name="Fixed" xfId="69"/>
    <cellStyle name="Followed Hyperlink" xfId="70"/>
    <cellStyle name="Good" xfId="71"/>
    <cellStyle name="Grey" xfId="72"/>
    <cellStyle name="HEADER" xfId="73"/>
    <cellStyle name="Header1" xfId="74"/>
    <cellStyle name="Header2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Input [yellow]" xfId="82"/>
    <cellStyle name="Linked Cell" xfId="83"/>
    <cellStyle name="Model" xfId="84"/>
    <cellStyle name="Neutral" xfId="85"/>
    <cellStyle name="Normal - Style1" xfId="86"/>
    <cellStyle name="Note" xfId="87"/>
    <cellStyle name="Output" xfId="88"/>
    <cellStyle name="Percent" xfId="89"/>
    <cellStyle name="Percent [2]" xfId="90"/>
    <cellStyle name="subhead" xfId="91"/>
    <cellStyle name="Title" xfId="92"/>
    <cellStyle name="Total" xfId="93"/>
    <cellStyle name="Warning Text" xfId="94"/>
    <cellStyle name="똿뗦먛귟 [0.00]_PRODUCT DETAIL Q1" xfId="95"/>
    <cellStyle name="똿뗦먛귟_PRODUCT DETAIL Q1" xfId="96"/>
    <cellStyle name="믅됞 [0.00]_PRODUCT DETAIL Q1" xfId="97"/>
    <cellStyle name="믅됞_PRODUCT DETAIL Q1" xfId="98"/>
    <cellStyle name="백분율_HOBONG" xfId="99"/>
    <cellStyle name="뷭?_BOOKSHIP" xfId="100"/>
    <cellStyle name="콤마 [0]_1202" xfId="101"/>
    <cellStyle name="콤마_1202" xfId="102"/>
    <cellStyle name="통화 [0]_1202" xfId="103"/>
    <cellStyle name="통화_1202" xfId="104"/>
    <cellStyle name="표준_(정보부문)월별인원계획" xfId="105"/>
    <cellStyle name="표준_kc-elec system check list" xfId="106"/>
  </cellStyles>
  <dxfs count="14">
    <dxf>
      <fill>
        <patternFill>
          <bgColor indexed="24"/>
        </patternFill>
      </fill>
      <border>
        <left style="thin"/>
        <right style="thin"/>
        <top style="hair"/>
        <bottom style="hair"/>
      </border>
    </dxf>
    <dxf>
      <fill>
        <patternFill>
          <bgColor indexed="24"/>
        </patternFill>
      </fill>
    </dxf>
    <dxf>
      <fill>
        <patternFill>
          <bgColor indexed="24"/>
        </patternFill>
      </fill>
      <border>
        <left style="thin"/>
        <right style="thin"/>
        <top style="hair"/>
        <bottom style="hair"/>
      </border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  <border>
        <left style="thin"/>
        <right style="thin"/>
        <top style="hair"/>
        <bottom style="hair"/>
      </border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  <border>
        <left style="thin"/>
        <right style="thin"/>
        <top style="hair"/>
        <bottom style="hair"/>
      </border>
    </dxf>
    <dxf>
      <fill>
        <patternFill>
          <bgColor indexed="24"/>
        </patternFill>
      </fill>
    </dxf>
    <dxf>
      <fill>
        <patternFill>
          <bgColor rgb="FF9999FF"/>
        </patternFill>
      </fill>
      <border>
        <left style="thin">
          <color rgb="FF000000"/>
        </left>
        <right style="thin">
          <color rgb="FF000000"/>
        </right>
        <top style="hair"/>
        <bottom style="hair">
          <color rgb="FF000000"/>
        </bottom>
      </border>
    </dxf>
    <dxf>
      <fill>
        <patternFill>
          <bgColor rgb="FFFF00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0033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6380\TOP1\MISS_&#168;&#207;&#161;&#192;\ORIGINAL\&#168;&#207;&#161;&#192;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&#167;%20M&#225;\CS3408\Standard\RP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&#167;%20M&#225;\My%20Documents\99v0233\Eq_sum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&#167;%20M&#225;\WINDOWS\TEMP\IBASE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&#167;%20M&#225;\My%20Documents\binh%20kt\CTCI-CPP\quota\Painting_Insulation_Coating-MT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&#167;%20M&#225;\My%20Documents\binh%20kt\CTCI-CPP\quota\Piping-M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EN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REAK DOWN-0615-cn"/>
      <sheetName val="BREAK DOWN-0615"/>
      <sheetName val="SUMMARY"/>
      <sheetName val="BREAK DOWN"/>
      <sheetName val="BREAK DOWN_PQ"/>
    </sheetNames>
    <sheetDataSet>
      <sheetData sheetId="2">
        <row r="16">
          <cell r="I16">
            <v>31.945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AZPP</v>
          </cell>
          <cell r="AI20" t="str">
            <v>ALKYD ZINC PHOSPHATE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24.77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1000</v>
          </cell>
          <cell r="AU20">
            <v>440</v>
          </cell>
          <cell r="AV20">
            <v>368</v>
          </cell>
        </row>
        <row r="21">
          <cell r="AH21" t="str">
            <v>IOP</v>
          </cell>
          <cell r="AI21" t="str">
            <v>IRON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FINISH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17.16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1100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HBCP</v>
          </cell>
          <cell r="AI41" t="str">
            <v>HIGH BUILD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COATING/POLYAMIDE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EMP</v>
          </cell>
          <cell r="AI57" t="str">
            <v>EPOXY MIDDLE PRIMER 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RESIN.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 SILICONE RESIN.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SILICONE RESIN.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21.52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650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PaintingREV1"/>
      <sheetName val="Coating-WrappingREV1"/>
      <sheetName val="Insulation "/>
      <sheetName val="InsulationREV1"/>
      <sheetName val="Insulation.REV1"/>
      <sheetName val="Painting"/>
      <sheetName val="Coating-Wrapping"/>
      <sheetName val="TH"/>
      <sheetName val="von xay lap"/>
      <sheetName val="von thiet bi"/>
      <sheetName val="chi phi khac"/>
      <sheetName val="phan bo von"/>
      <sheetName val="Du tru von"/>
      <sheetName val="co cau von"/>
      <sheetName val="khau hao"/>
      <sheetName val="Chi phi NVL"/>
      <sheetName val="Gia thanh"/>
      <sheetName val="chi phi NVL cho 1 nam"/>
      <sheetName val="chi phi SX"/>
      <sheetName val="Doanh thu"/>
      <sheetName val="lo lai"/>
      <sheetName val="dong tien"/>
      <sheetName val="nguon tra no"/>
      <sheetName val="thoi gian hoan von"/>
      <sheetName val="NPV&amp;IRR m"/>
      <sheetName val="NPV&amp;IRR t"/>
      <sheetName val="Hoa von"/>
      <sheetName val="do nhay"/>
      <sheetName val="Sheet1"/>
      <sheetName val="Sheet16"/>
      <sheetName val="XL4Popp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Sheet1"/>
      <sheetName val="COST"/>
      <sheetName val="U_P BASE"/>
      <sheetName val="MTL(UG)"/>
      <sheetName val="MTL(AG)"/>
      <sheetName val="MTL(AG-FF)"/>
      <sheetName val="MTL(FF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7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X15" sqref="X15"/>
    </sheetView>
  </sheetViews>
  <sheetFormatPr defaultColWidth="9.140625" defaultRowHeight="15" customHeight="1"/>
  <cols>
    <col min="1" max="1" width="3.7109375" style="275" customWidth="1"/>
    <col min="2" max="2" width="18.8515625" style="275" customWidth="1"/>
    <col min="3" max="3" width="9.00390625" style="275" customWidth="1"/>
    <col min="4" max="4" width="11.140625" style="275" customWidth="1"/>
    <col min="5" max="5" width="3.7109375" style="275" customWidth="1"/>
    <col min="6" max="6" width="3.57421875" style="275" customWidth="1"/>
    <col min="7" max="8" width="4.421875" style="116" customWidth="1"/>
    <col min="9" max="9" width="3.8515625" style="116" customWidth="1"/>
    <col min="10" max="10" width="4.140625" style="116" customWidth="1"/>
    <col min="11" max="12" width="4.421875" style="116" customWidth="1"/>
    <col min="13" max="15" width="4.421875" style="116" hidden="1" customWidth="1"/>
    <col min="16" max="16" width="3.28125" style="116" hidden="1" customWidth="1"/>
    <col min="17" max="17" width="4.421875" style="116" hidden="1" customWidth="1"/>
    <col min="18" max="18" width="3.28125" style="116" hidden="1" customWidth="1"/>
    <col min="19" max="19" width="5.00390625" style="116" hidden="1" customWidth="1"/>
    <col min="20" max="20" width="8.140625" style="116" hidden="1" customWidth="1"/>
    <col min="21" max="22" width="4.421875" style="116" customWidth="1"/>
    <col min="23" max="23" width="4.00390625" style="116" customWidth="1"/>
    <col min="24" max="24" width="3.140625" style="116" customWidth="1"/>
    <col min="25" max="26" width="3.8515625" style="116" customWidth="1"/>
    <col min="27" max="27" width="4.421875" style="116" customWidth="1"/>
    <col min="28" max="28" width="3.7109375" style="116" customWidth="1"/>
    <col min="29" max="29" width="4.421875" style="116" customWidth="1"/>
    <col min="30" max="30" width="4.00390625" style="116" customWidth="1"/>
    <col min="31" max="31" width="6.8515625" style="275" customWidth="1"/>
    <col min="32" max="32" width="4.8515625" style="275" customWidth="1"/>
    <col min="33" max="33" width="7.8515625" style="275" customWidth="1"/>
    <col min="34" max="34" width="10.28125" style="275" customWidth="1"/>
    <col min="35" max="35" width="5.57421875" style="275" customWidth="1"/>
    <col min="36" max="36" width="11.57421875" style="275" customWidth="1"/>
    <col min="37" max="131" width="3.7109375" style="275" customWidth="1"/>
    <col min="132" max="16384" width="9.140625" style="275" customWidth="1"/>
  </cols>
  <sheetData>
    <row r="1" spans="4:110" ht="15" customHeight="1">
      <c r="D1" s="275" t="s">
        <v>27</v>
      </c>
      <c r="AL1" s="276"/>
      <c r="AN1" s="276"/>
      <c r="AP1" s="276"/>
      <c r="CV1" s="277"/>
      <c r="CW1" s="277"/>
      <c r="CX1" s="277"/>
      <c r="CY1" s="278"/>
      <c r="DD1" s="277"/>
      <c r="DE1" s="278"/>
      <c r="DF1" s="277"/>
    </row>
    <row r="2" spans="1:110" ht="15" customHeight="1">
      <c r="A2" s="279" t="s">
        <v>179</v>
      </c>
      <c r="B2" s="280"/>
      <c r="C2" s="280"/>
      <c r="D2" s="276"/>
      <c r="E2" s="276"/>
      <c r="F2" s="276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S2" s="276"/>
      <c r="AU2" s="276"/>
      <c r="AW2" s="276"/>
      <c r="AY2" s="276"/>
      <c r="BA2" s="276"/>
      <c r="BC2" s="276"/>
      <c r="BE2" s="276"/>
      <c r="BG2" s="276"/>
      <c r="BV2" s="276"/>
      <c r="BW2" s="276"/>
      <c r="CV2" s="277"/>
      <c r="CW2" s="277"/>
      <c r="CX2" s="277"/>
      <c r="CY2" s="278"/>
      <c r="DD2" s="277"/>
      <c r="DE2" s="278"/>
      <c r="DF2" s="277"/>
    </row>
    <row r="3" spans="1:121" ht="15" customHeight="1">
      <c r="A3" s="281"/>
      <c r="B3" s="47"/>
      <c r="C3" s="282"/>
      <c r="D3" s="283" t="s">
        <v>178</v>
      </c>
      <c r="E3" s="491" t="s">
        <v>56</v>
      </c>
      <c r="F3" s="492"/>
      <c r="G3" s="451" t="s">
        <v>57</v>
      </c>
      <c r="H3" s="452"/>
      <c r="I3" s="451" t="s">
        <v>52</v>
      </c>
      <c r="J3" s="452"/>
      <c r="K3" s="451" t="s">
        <v>254</v>
      </c>
      <c r="L3" s="452"/>
      <c r="M3" s="451" t="s">
        <v>256</v>
      </c>
      <c r="N3" s="452"/>
      <c r="O3" s="451" t="s">
        <v>72</v>
      </c>
      <c r="P3" s="452"/>
      <c r="Q3" s="451" t="s">
        <v>257</v>
      </c>
      <c r="R3" s="452"/>
      <c r="S3" s="353" t="s">
        <v>54</v>
      </c>
      <c r="T3" s="354" t="s">
        <v>66</v>
      </c>
      <c r="U3" s="453" t="s">
        <v>259</v>
      </c>
      <c r="V3" s="454"/>
      <c r="W3" s="453" t="s">
        <v>258</v>
      </c>
      <c r="X3" s="454"/>
      <c r="Y3" s="453" t="s">
        <v>60</v>
      </c>
      <c r="Z3" s="454"/>
      <c r="AA3" s="453" t="s">
        <v>260</v>
      </c>
      <c r="AB3" s="454"/>
      <c r="AC3" s="453" t="s">
        <v>262</v>
      </c>
      <c r="AD3" s="454"/>
      <c r="AE3" s="370" t="s">
        <v>61</v>
      </c>
      <c r="AF3" s="370" t="s">
        <v>66</v>
      </c>
      <c r="AG3" s="499" t="s">
        <v>275</v>
      </c>
      <c r="AH3" s="501" t="s">
        <v>273</v>
      </c>
      <c r="AI3" s="488" t="s">
        <v>274</v>
      </c>
      <c r="AJ3" s="488"/>
      <c r="AK3" s="491"/>
      <c r="AL3" s="493"/>
      <c r="AM3" s="491"/>
      <c r="AN3" s="493"/>
      <c r="AO3" s="492"/>
      <c r="AP3" s="492"/>
      <c r="AQ3" s="491"/>
      <c r="AR3" s="493"/>
      <c r="AS3" s="491"/>
      <c r="AT3" s="493"/>
      <c r="AU3" s="491"/>
      <c r="AV3" s="493"/>
      <c r="AW3" s="491"/>
      <c r="AX3" s="492"/>
      <c r="AY3" s="491"/>
      <c r="AZ3" s="492"/>
      <c r="BA3" s="491"/>
      <c r="BB3" s="492"/>
      <c r="BC3" s="491"/>
      <c r="BD3" s="493"/>
      <c r="BE3" s="491"/>
      <c r="BF3" s="493"/>
      <c r="BG3" s="491"/>
      <c r="BH3" s="493"/>
      <c r="BI3" s="491"/>
      <c r="BJ3" s="492"/>
      <c r="BK3" s="491"/>
      <c r="BL3" s="493"/>
      <c r="BM3" s="284"/>
      <c r="BN3" s="283"/>
      <c r="BO3" s="283"/>
      <c r="BP3" s="47"/>
      <c r="BQ3" s="47"/>
      <c r="BR3" s="491"/>
      <c r="BS3" s="493"/>
      <c r="BT3" s="491"/>
      <c r="BU3" s="493"/>
      <c r="BV3" s="492"/>
      <c r="BW3" s="492"/>
      <c r="BX3" s="285"/>
      <c r="BY3" s="283"/>
      <c r="BZ3" s="47"/>
      <c r="CA3" s="491"/>
      <c r="CB3" s="493"/>
      <c r="CC3" s="283"/>
      <c r="CD3" s="283"/>
      <c r="CE3" s="283"/>
      <c r="CF3" s="283"/>
      <c r="CG3" s="283"/>
      <c r="CH3" s="283"/>
      <c r="CI3" s="47"/>
      <c r="CJ3" s="284"/>
      <c r="CK3" s="55"/>
      <c r="CL3" s="55"/>
      <c r="CM3" s="55"/>
      <c r="CN3" s="55"/>
      <c r="CO3" s="52"/>
      <c r="CP3" s="53"/>
      <c r="CQ3" s="289" t="s">
        <v>12</v>
      </c>
      <c r="CR3" s="289" t="s">
        <v>13</v>
      </c>
      <c r="CS3" s="52"/>
      <c r="CT3" s="53"/>
      <c r="CU3" s="52" t="s">
        <v>14</v>
      </c>
      <c r="CV3" s="53"/>
      <c r="CW3" s="52"/>
      <c r="CX3" s="53"/>
      <c r="CY3" s="52" t="s">
        <v>15</v>
      </c>
      <c r="CZ3" s="53"/>
      <c r="DA3" s="52" t="s">
        <v>16</v>
      </c>
      <c r="DB3" s="53"/>
      <c r="DC3" s="54" t="s">
        <v>17</v>
      </c>
      <c r="DD3" s="54" t="s">
        <v>18</v>
      </c>
      <c r="DE3" s="54" t="s">
        <v>19</v>
      </c>
      <c r="DF3" s="54" t="s">
        <v>20</v>
      </c>
      <c r="DG3" s="54" t="s">
        <v>21</v>
      </c>
      <c r="DH3" s="52" t="s">
        <v>22</v>
      </c>
      <c r="DI3" s="53"/>
      <c r="DJ3" s="52" t="s">
        <v>22</v>
      </c>
      <c r="DK3" s="53"/>
      <c r="DL3" s="55"/>
      <c r="DM3" s="53"/>
      <c r="DN3" s="54" t="s">
        <v>23</v>
      </c>
      <c r="DO3" s="54" t="s">
        <v>21</v>
      </c>
      <c r="DP3" s="54" t="s">
        <v>16</v>
      </c>
      <c r="DQ3" s="281" t="s">
        <v>24</v>
      </c>
    </row>
    <row r="4" spans="1:121" ht="15" customHeight="1">
      <c r="A4" s="281" t="s">
        <v>11</v>
      </c>
      <c r="B4" s="47" t="s">
        <v>130</v>
      </c>
      <c r="C4" s="282"/>
      <c r="D4" s="62"/>
      <c r="E4" s="485"/>
      <c r="F4" s="486"/>
      <c r="G4" s="495"/>
      <c r="H4" s="496"/>
      <c r="I4" s="96"/>
      <c r="J4" s="92"/>
      <c r="K4" s="94" t="s">
        <v>255</v>
      </c>
      <c r="L4" s="94"/>
      <c r="M4" s="96"/>
      <c r="N4" s="94"/>
      <c r="O4" s="96" t="s">
        <v>73</v>
      </c>
      <c r="P4" s="92"/>
      <c r="Q4" s="96"/>
      <c r="R4" s="92"/>
      <c r="S4" s="355" t="s">
        <v>55</v>
      </c>
      <c r="T4" s="356" t="s">
        <v>264</v>
      </c>
      <c r="U4" s="497" t="s">
        <v>67</v>
      </c>
      <c r="V4" s="498"/>
      <c r="W4" s="121"/>
      <c r="X4" s="122"/>
      <c r="Y4" s="497"/>
      <c r="Z4" s="498"/>
      <c r="AA4" s="497" t="s">
        <v>261</v>
      </c>
      <c r="AB4" s="498"/>
      <c r="AC4" s="497" t="s">
        <v>263</v>
      </c>
      <c r="AD4" s="498"/>
      <c r="AE4" s="371" t="s">
        <v>270</v>
      </c>
      <c r="AF4" s="372" t="s">
        <v>276</v>
      </c>
      <c r="AG4" s="500"/>
      <c r="AH4" s="502"/>
      <c r="AI4" s="489"/>
      <c r="AJ4" s="489"/>
      <c r="AK4" s="55"/>
      <c r="AL4" s="290"/>
      <c r="AM4" s="55"/>
      <c r="AN4" s="290"/>
      <c r="AO4" s="55"/>
      <c r="AP4" s="52"/>
      <c r="AQ4" s="55"/>
      <c r="AR4" s="55"/>
      <c r="AS4" s="483"/>
      <c r="AT4" s="484"/>
      <c r="AU4" s="485"/>
      <c r="AV4" s="486"/>
      <c r="AW4" s="483"/>
      <c r="AX4" s="487"/>
      <c r="AY4" s="485"/>
      <c r="AZ4" s="486"/>
      <c r="BA4" s="485"/>
      <c r="BB4" s="494"/>
      <c r="BC4" s="485"/>
      <c r="BD4" s="486"/>
      <c r="BE4" s="55"/>
      <c r="BF4" s="287"/>
      <c r="BG4" s="55"/>
      <c r="BH4" s="288"/>
      <c r="BI4" s="286"/>
      <c r="BJ4" s="288"/>
      <c r="BK4" s="485"/>
      <c r="BL4" s="486"/>
      <c r="BM4" s="53"/>
      <c r="BN4" s="288"/>
      <c r="BO4" s="288"/>
      <c r="BP4" s="286"/>
      <c r="BQ4" s="286"/>
      <c r="BR4" s="286"/>
      <c r="BS4" s="287"/>
      <c r="BT4" s="288"/>
      <c r="BU4" s="287"/>
      <c r="BV4" s="288"/>
      <c r="BW4" s="288"/>
      <c r="BX4" s="54"/>
      <c r="BY4" s="288"/>
      <c r="BZ4" s="62"/>
      <c r="CA4" s="286"/>
      <c r="CB4" s="287"/>
      <c r="CC4" s="288"/>
      <c r="CD4" s="288"/>
      <c r="CE4" s="288"/>
      <c r="CF4" s="288"/>
      <c r="CG4" s="288"/>
      <c r="CH4" s="288"/>
      <c r="CI4" s="286"/>
      <c r="CJ4" s="287"/>
      <c r="CK4" s="55"/>
      <c r="CL4" s="55"/>
      <c r="CM4" s="55"/>
      <c r="CN4" s="55"/>
      <c r="CO4" s="292"/>
      <c r="CP4" s="293"/>
      <c r="CQ4" s="289"/>
      <c r="CR4" s="291"/>
      <c r="CS4" s="52"/>
      <c r="CT4" s="55"/>
      <c r="CU4" s="52"/>
      <c r="CV4" s="55"/>
      <c r="CW4" s="52"/>
      <c r="CX4" s="55"/>
      <c r="CY4" s="52"/>
      <c r="CZ4" s="55"/>
      <c r="DA4" s="52"/>
      <c r="DB4" s="55"/>
      <c r="DC4" s="62"/>
      <c r="DD4" s="62"/>
      <c r="DE4" s="62"/>
      <c r="DF4" s="62"/>
      <c r="DG4" s="62"/>
      <c r="DH4" s="52"/>
      <c r="DI4" s="55"/>
      <c r="DJ4" s="52"/>
      <c r="DK4" s="55"/>
      <c r="DL4" s="55"/>
      <c r="DM4" s="55"/>
      <c r="DN4" s="62"/>
      <c r="DO4" s="62"/>
      <c r="DP4" s="54"/>
      <c r="DQ4" s="294"/>
    </row>
    <row r="5" spans="1:121" ht="15" customHeight="1">
      <c r="A5" s="295"/>
      <c r="B5" s="62"/>
      <c r="C5" s="296"/>
      <c r="D5" s="55"/>
      <c r="E5" s="62">
        <v>5</v>
      </c>
      <c r="F5" s="53"/>
      <c r="G5" s="94">
        <v>4</v>
      </c>
      <c r="H5" s="94"/>
      <c r="I5" s="96">
        <v>6</v>
      </c>
      <c r="J5" s="92"/>
      <c r="K5" s="92">
        <v>8</v>
      </c>
      <c r="L5" s="92"/>
      <c r="M5" s="92">
        <v>4</v>
      </c>
      <c r="N5" s="92"/>
      <c r="O5" s="92">
        <v>2</v>
      </c>
      <c r="P5" s="92"/>
      <c r="Q5" s="92">
        <v>5</v>
      </c>
      <c r="R5" s="92"/>
      <c r="S5" s="92">
        <f>Q5+O5+M5+K5+I5+G5+E5</f>
        <v>34</v>
      </c>
      <c r="T5" s="98"/>
      <c r="U5" s="92">
        <v>3</v>
      </c>
      <c r="V5" s="92"/>
      <c r="W5" s="92">
        <v>3</v>
      </c>
      <c r="X5" s="92"/>
      <c r="Y5" s="92">
        <v>3</v>
      </c>
      <c r="Z5" s="92"/>
      <c r="AA5" s="92">
        <v>3</v>
      </c>
      <c r="AB5" s="92"/>
      <c r="AC5" s="92">
        <v>3</v>
      </c>
      <c r="AD5" s="92"/>
      <c r="AE5" s="371">
        <f>AC5+AA5+Y5+W5+U5</f>
        <v>15</v>
      </c>
      <c r="AF5" s="371"/>
      <c r="AG5" s="358">
        <f>AE5+S5</f>
        <v>49</v>
      </c>
      <c r="AH5" s="503"/>
      <c r="AI5" s="490"/>
      <c r="AJ5" s="490"/>
      <c r="AK5" s="62"/>
      <c r="AL5" s="68"/>
      <c r="AM5" s="62"/>
      <c r="AN5" s="68"/>
      <c r="AO5" s="62"/>
      <c r="AP5" s="68"/>
      <c r="AQ5" s="62"/>
      <c r="AR5" s="62"/>
      <c r="AS5" s="62"/>
      <c r="AT5" s="293"/>
      <c r="AU5" s="62"/>
      <c r="AV5" s="293"/>
      <c r="AW5" s="62"/>
      <c r="AX5" s="297"/>
      <c r="AY5" s="62"/>
      <c r="AZ5" s="297"/>
      <c r="BA5" s="62"/>
      <c r="BB5" s="297"/>
      <c r="BC5" s="62"/>
      <c r="BD5" s="297"/>
      <c r="BE5" s="62"/>
      <c r="BF5" s="293"/>
      <c r="BG5" s="62"/>
      <c r="BH5" s="297"/>
      <c r="BI5" s="67"/>
      <c r="BJ5" s="293"/>
      <c r="BK5" s="62"/>
      <c r="BL5" s="53"/>
      <c r="BM5" s="297"/>
      <c r="BN5" s="68"/>
      <c r="BO5" s="67"/>
      <c r="BP5" s="67"/>
      <c r="BQ5" s="67"/>
      <c r="BR5" s="67"/>
      <c r="BS5" s="293"/>
      <c r="BT5" s="297"/>
      <c r="BU5" s="293"/>
      <c r="BV5" s="55"/>
      <c r="BW5" s="55"/>
      <c r="BX5" s="68"/>
      <c r="BY5" s="297"/>
      <c r="BZ5" s="68"/>
      <c r="CA5" s="67"/>
      <c r="CB5" s="293"/>
      <c r="CC5" s="297"/>
      <c r="CD5" s="297"/>
      <c r="CE5" s="297"/>
      <c r="CF5" s="297"/>
      <c r="CG5" s="297"/>
      <c r="CH5" s="297"/>
      <c r="CI5" s="67"/>
      <c r="CJ5" s="293"/>
      <c r="CK5" s="297"/>
      <c r="CL5" s="67"/>
      <c r="CM5" s="67"/>
      <c r="CN5" s="67"/>
      <c r="CO5" s="67"/>
      <c r="CP5" s="67"/>
      <c r="CQ5" s="68"/>
      <c r="CR5" s="67"/>
      <c r="CS5" s="67"/>
      <c r="CT5" s="67"/>
      <c r="CU5" s="67">
        <v>4</v>
      </c>
      <c r="CV5" s="67"/>
      <c r="CW5" s="67">
        <v>2</v>
      </c>
      <c r="CX5" s="67"/>
      <c r="CY5" s="67">
        <v>8</v>
      </c>
      <c r="CZ5" s="67"/>
      <c r="DA5" s="67">
        <v>10</v>
      </c>
      <c r="DB5" s="67"/>
      <c r="DC5" s="67">
        <v>42</v>
      </c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8"/>
      <c r="DQ5" s="295"/>
    </row>
    <row r="6" spans="1:121" ht="15" customHeight="1">
      <c r="A6" s="298">
        <v>1</v>
      </c>
      <c r="B6" s="386" t="s">
        <v>138</v>
      </c>
      <c r="C6" s="389" t="s">
        <v>139</v>
      </c>
      <c r="D6" s="393" t="s">
        <v>238</v>
      </c>
      <c r="E6" s="303">
        <v>8</v>
      </c>
      <c r="F6" s="303"/>
      <c r="G6" s="145">
        <v>5</v>
      </c>
      <c r="H6" s="145"/>
      <c r="I6" s="145">
        <v>7.1</v>
      </c>
      <c r="J6" s="147"/>
      <c r="K6" s="145">
        <v>6.8</v>
      </c>
      <c r="L6" s="147"/>
      <c r="M6" s="145">
        <v>7.6</v>
      </c>
      <c r="N6" s="147"/>
      <c r="O6" s="145">
        <v>6.3</v>
      </c>
      <c r="P6" s="147"/>
      <c r="Q6" s="148">
        <v>7.2</v>
      </c>
      <c r="R6" s="147"/>
      <c r="S6" s="147">
        <f aca="true" t="shared" si="0" ref="S6:S37">Q6*$Q$5+O6*$O$5+M6*$M$5+K6*$K$5+I6*$I$5+G6*$G$5+E6*$E$5</f>
        <v>236</v>
      </c>
      <c r="T6" s="145">
        <f aca="true" t="shared" si="1" ref="T6:T37">S6/$S$5</f>
        <v>6.9411764705882355</v>
      </c>
      <c r="U6" s="147">
        <v>8.7</v>
      </c>
      <c r="V6" s="147"/>
      <c r="W6" s="147">
        <v>7.2</v>
      </c>
      <c r="X6" s="147"/>
      <c r="Y6" s="145">
        <v>7.4</v>
      </c>
      <c r="Z6" s="145"/>
      <c r="AA6" s="145">
        <v>8.5</v>
      </c>
      <c r="AB6" s="145"/>
      <c r="AC6" s="145">
        <v>8.1</v>
      </c>
      <c r="AD6" s="145"/>
      <c r="AE6" s="303">
        <f aca="true" t="shared" si="2" ref="AE6:AE37">AC6*$AC$5+AA6*$AA$5+Y6*$Y$5+W6*$W$5+U6*$U$5</f>
        <v>119.69999999999999</v>
      </c>
      <c r="AF6" s="303">
        <f aca="true" t="shared" si="3" ref="AF6:AF37">AE6/$AE$5</f>
        <v>7.9799999999999995</v>
      </c>
      <c r="AG6" s="384">
        <f>(AE6+S6)/$AG$5</f>
        <v>7.259183673469387</v>
      </c>
      <c r="AH6" s="361" t="str">
        <f>IF(AG6&gt;=8.95,"XuÊt s¾c",IF(AG6&gt;=7.95,"Giái",IF(AG6&gt;=6.95,"Kh¸",IF(AG6&gt;=5.95,"TB Kh¸",IF(AG6&gt;=4.95,"Trung b×nh",IF(AG6&gt;=3.95,"YÕu",IF(AG6&lt;3.95,"KÐm")))))))</f>
        <v>Kh¸</v>
      </c>
      <c r="AI6" s="362">
        <f>SUM((IF(E6&gt;=5,0,$E$5)),(IF(G6&gt;=5,0,$G$5)),(IF(I6&gt;=5,0,$I$5)),(IF(K6&gt;=5,0,$K$5)),,(IF(M6&gt;=5,0,$M$5)),(IF(O6&gt;=5,0,$O$5)),(IF(Q6&gt;=5,0,$Q$5)),,(IF(U6&gt;=5,0,$U$5)),(IF(W6&gt;=5,0,$W$5)),(IF(Y6&gt;=5,0,$Y$5)),(IF(AA6&gt;=5,0,$AA$5)),(IF(AC6&gt;=5,0,$AC$5)))</f>
        <v>0</v>
      </c>
      <c r="AJ6" s="360" t="str">
        <f>IF($AG6&lt;3.495,"Th«i häc",IF($AG6&lt;4.995,"Ngõng häc",IF($AL6&gt;25,"Ngõng häc","Lªn líp")))</f>
        <v>Lªn líp</v>
      </c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6"/>
      <c r="BP6" s="306"/>
      <c r="BQ6" s="303"/>
      <c r="BR6" s="303"/>
      <c r="BS6" s="303"/>
      <c r="BT6" s="303"/>
      <c r="BU6" s="303"/>
      <c r="BV6" s="303"/>
      <c r="BW6" s="304"/>
      <c r="BX6" s="303"/>
      <c r="BY6" s="307"/>
      <c r="BZ6" s="308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  <c r="CU6" s="303"/>
      <c r="CV6" s="305"/>
      <c r="CW6" s="305"/>
      <c r="CX6" s="305"/>
      <c r="CY6" s="309"/>
      <c r="CZ6" s="303"/>
      <c r="DA6" s="303"/>
      <c r="DB6" s="274"/>
      <c r="DC6" s="256"/>
      <c r="DD6" s="310"/>
      <c r="DE6" s="261"/>
      <c r="DF6" s="258"/>
      <c r="DG6" s="256"/>
      <c r="DH6" s="311"/>
      <c r="DI6" s="311"/>
      <c r="DJ6" s="311"/>
      <c r="DK6" s="311"/>
      <c r="DL6" s="311"/>
      <c r="DM6" s="311"/>
      <c r="DN6" s="311"/>
      <c r="DO6" s="311"/>
      <c r="DP6" s="311"/>
      <c r="DQ6" s="312"/>
    </row>
    <row r="7" spans="1:147" ht="15" customHeight="1">
      <c r="A7" s="298">
        <v>2</v>
      </c>
      <c r="B7" s="313" t="s">
        <v>135</v>
      </c>
      <c r="C7" s="314" t="s">
        <v>136</v>
      </c>
      <c r="D7" s="315" t="s">
        <v>236</v>
      </c>
      <c r="E7" s="256">
        <v>7</v>
      </c>
      <c r="F7" s="256"/>
      <c r="G7" s="145">
        <v>6.4</v>
      </c>
      <c r="H7" s="145"/>
      <c r="I7" s="145">
        <v>6.8</v>
      </c>
      <c r="J7" s="147"/>
      <c r="K7" s="145">
        <v>5.8</v>
      </c>
      <c r="L7" s="147"/>
      <c r="M7" s="145">
        <v>7.6</v>
      </c>
      <c r="N7" s="147"/>
      <c r="O7" s="145">
        <v>5</v>
      </c>
      <c r="P7" s="147">
        <v>3.5</v>
      </c>
      <c r="Q7" s="148">
        <v>6.8</v>
      </c>
      <c r="R7" s="147"/>
      <c r="S7" s="147">
        <f t="shared" si="0"/>
        <v>222.20000000000002</v>
      </c>
      <c r="T7" s="145">
        <f t="shared" si="1"/>
        <v>6.53529411764706</v>
      </c>
      <c r="U7" s="147">
        <v>7.7</v>
      </c>
      <c r="V7" s="146"/>
      <c r="W7" s="145">
        <v>7</v>
      </c>
      <c r="X7" s="146"/>
      <c r="Y7" s="147">
        <v>7.4</v>
      </c>
      <c r="Z7" s="145"/>
      <c r="AA7" s="145">
        <v>8.3</v>
      </c>
      <c r="AB7" s="145"/>
      <c r="AC7" s="145">
        <v>8</v>
      </c>
      <c r="AD7" s="145"/>
      <c r="AE7" s="256">
        <f t="shared" si="2"/>
        <v>115.20000000000002</v>
      </c>
      <c r="AF7" s="256">
        <f t="shared" si="3"/>
        <v>7.6800000000000015</v>
      </c>
      <c r="AG7" s="384">
        <f aca="true" t="shared" si="4" ref="AG7:AG37">(AE7+S7)/$AG$5</f>
        <v>6.885714285714286</v>
      </c>
      <c r="AH7" s="361" t="str">
        <f aca="true" t="shared" si="5" ref="AH7:AH37">IF(AG7&gt;=8.95,"XuÊt s¾c",IF(AG7&gt;=7.95,"Giái",IF(AG7&gt;=6.95,"Kh¸",IF(AG7&gt;=5.95,"TB Kh¸",IF(AG7&gt;=4.95,"Trung b×nh",IF(AG7&gt;=3.95,"YÕu",IF(AG7&lt;3.95,"KÐm")))))))</f>
        <v>TB Kh¸</v>
      </c>
      <c r="AI7" s="362">
        <f aca="true" t="shared" si="6" ref="AI7:AI37">SUM((IF(E7&gt;=5,0,$E$5)),(IF(G7&gt;=5,0,$G$5)),(IF(I7&gt;=5,0,$I$5)),(IF(K7&gt;=5,0,$K$5)),,(IF(M7&gt;=5,0,$M$5)),(IF(O7&gt;=5,0,$O$5)),(IF(Q7&gt;=5,0,$Q$5)),,(IF(U7&gt;=5,0,$U$5)),(IF(W7&gt;=5,0,$W$5)),(IF(Y7&gt;=5,0,$Y$5)),(IF(AA7&gt;=5,0,$AA$5)),(IF(AC7&gt;=5,0,$AC$5)))</f>
        <v>0</v>
      </c>
      <c r="AJ7" s="363" t="str">
        <f aca="true" t="shared" si="7" ref="AJ7:AJ37">IF($AG7&lt;3.495,"Th«i häc",IF($AG7&lt;4.995,"Ngõng häc",IF($AL7&gt;25,"Ngõng häc","Lªn líp")))</f>
        <v>Lªn líp</v>
      </c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9"/>
      <c r="BP7" s="259"/>
      <c r="BQ7" s="256"/>
      <c r="BR7" s="256"/>
      <c r="BS7" s="256"/>
      <c r="BT7" s="256"/>
      <c r="BU7" s="256"/>
      <c r="BV7" s="256"/>
      <c r="BW7" s="257"/>
      <c r="BX7" s="256"/>
      <c r="BY7" s="256"/>
      <c r="BZ7" s="260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8"/>
      <c r="CW7" s="258"/>
      <c r="CX7" s="258"/>
      <c r="CY7" s="261"/>
      <c r="CZ7" s="256"/>
      <c r="DA7" s="256"/>
      <c r="DB7" s="274"/>
      <c r="DC7" s="256"/>
      <c r="DD7" s="258"/>
      <c r="DE7" s="261"/>
      <c r="DF7" s="258"/>
      <c r="DG7" s="256"/>
      <c r="DH7" s="256"/>
      <c r="DI7" s="256"/>
      <c r="DJ7" s="256"/>
      <c r="DK7" s="256"/>
      <c r="DL7" s="256"/>
      <c r="DM7" s="256"/>
      <c r="DN7" s="256"/>
      <c r="DO7" s="256"/>
      <c r="DP7" s="256"/>
      <c r="DQ7" s="262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  <c r="EI7" s="263"/>
      <c r="EJ7" s="263"/>
      <c r="EK7" s="263"/>
      <c r="EL7" s="263"/>
      <c r="EM7" s="263"/>
      <c r="EN7" s="263"/>
      <c r="EO7" s="263"/>
      <c r="EP7" s="263"/>
      <c r="EQ7" s="264"/>
    </row>
    <row r="8" spans="1:147" ht="15" customHeight="1">
      <c r="A8" s="298">
        <v>3</v>
      </c>
      <c r="B8" s="313" t="s">
        <v>159</v>
      </c>
      <c r="C8" s="314" t="s">
        <v>160</v>
      </c>
      <c r="D8" s="315" t="s">
        <v>245</v>
      </c>
      <c r="E8" s="256">
        <v>8</v>
      </c>
      <c r="F8" s="256"/>
      <c r="G8" s="145">
        <v>5</v>
      </c>
      <c r="H8" s="171"/>
      <c r="I8" s="145">
        <v>6.6</v>
      </c>
      <c r="J8" s="171"/>
      <c r="K8" s="145">
        <v>6</v>
      </c>
      <c r="L8" s="171"/>
      <c r="M8" s="145">
        <v>6.2</v>
      </c>
      <c r="N8" s="171"/>
      <c r="O8" s="145">
        <v>6.3</v>
      </c>
      <c r="P8" s="171"/>
      <c r="Q8" s="165">
        <v>6</v>
      </c>
      <c r="R8" s="171"/>
      <c r="S8" s="147">
        <f t="shared" si="0"/>
        <v>215</v>
      </c>
      <c r="T8" s="145">
        <f t="shared" si="1"/>
        <v>6.323529411764706</v>
      </c>
      <c r="U8" s="175">
        <v>8.4</v>
      </c>
      <c r="V8" s="175"/>
      <c r="W8" s="145">
        <v>7.4</v>
      </c>
      <c r="X8" s="171"/>
      <c r="Y8" s="175">
        <v>6.5</v>
      </c>
      <c r="Z8" s="175"/>
      <c r="AA8" s="175">
        <v>7.9</v>
      </c>
      <c r="AB8" s="175"/>
      <c r="AC8" s="175">
        <v>8</v>
      </c>
      <c r="AD8" s="175"/>
      <c r="AE8" s="256">
        <f t="shared" si="2"/>
        <v>114.60000000000001</v>
      </c>
      <c r="AF8" s="256">
        <f t="shared" si="3"/>
        <v>7.640000000000001</v>
      </c>
      <c r="AG8" s="384">
        <f t="shared" si="4"/>
        <v>6.726530612244899</v>
      </c>
      <c r="AH8" s="361" t="str">
        <f t="shared" si="5"/>
        <v>TB Kh¸</v>
      </c>
      <c r="AI8" s="362">
        <f t="shared" si="6"/>
        <v>0</v>
      </c>
      <c r="AJ8" s="363" t="str">
        <f t="shared" si="7"/>
        <v>Lªn líp</v>
      </c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9"/>
      <c r="BP8" s="259"/>
      <c r="BQ8" s="256"/>
      <c r="BR8" s="256"/>
      <c r="BS8" s="256"/>
      <c r="BT8" s="256"/>
      <c r="BU8" s="256"/>
      <c r="BV8" s="256"/>
      <c r="BW8" s="257"/>
      <c r="BX8" s="256"/>
      <c r="BY8" s="256"/>
      <c r="BZ8" s="260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8"/>
      <c r="CW8" s="258"/>
      <c r="CX8" s="258"/>
      <c r="CY8" s="261"/>
      <c r="CZ8" s="256"/>
      <c r="DA8" s="256"/>
      <c r="DB8" s="274"/>
      <c r="DC8" s="256"/>
      <c r="DD8" s="258"/>
      <c r="DE8" s="261"/>
      <c r="DF8" s="258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316">
        <v>0.6</v>
      </c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4"/>
    </row>
    <row r="9" spans="1:147" ht="15" customHeight="1">
      <c r="A9" s="298">
        <v>4</v>
      </c>
      <c r="B9" s="313" t="s">
        <v>168</v>
      </c>
      <c r="C9" s="314" t="s">
        <v>169</v>
      </c>
      <c r="D9" s="315" t="s">
        <v>249</v>
      </c>
      <c r="E9" s="316">
        <v>7</v>
      </c>
      <c r="F9" s="262"/>
      <c r="G9" s="145">
        <v>5.9</v>
      </c>
      <c r="H9" s="171"/>
      <c r="I9" s="145">
        <v>7</v>
      </c>
      <c r="J9" s="171"/>
      <c r="K9" s="145">
        <v>6.3</v>
      </c>
      <c r="L9" s="171"/>
      <c r="M9" s="145">
        <v>7</v>
      </c>
      <c r="N9" s="171"/>
      <c r="O9" s="145">
        <v>6.2</v>
      </c>
      <c r="P9" s="171"/>
      <c r="Q9" s="174">
        <v>5.4</v>
      </c>
      <c r="R9" s="171"/>
      <c r="S9" s="147">
        <f t="shared" si="0"/>
        <v>218.4</v>
      </c>
      <c r="T9" s="145">
        <f t="shared" si="1"/>
        <v>6.423529411764706</v>
      </c>
      <c r="U9" s="175">
        <v>8.5</v>
      </c>
      <c r="V9" s="171"/>
      <c r="W9" s="145">
        <v>7</v>
      </c>
      <c r="X9" s="171"/>
      <c r="Y9" s="175">
        <v>6.2</v>
      </c>
      <c r="Z9" s="175"/>
      <c r="AA9" s="175">
        <v>7.9</v>
      </c>
      <c r="AB9" s="175"/>
      <c r="AC9" s="175">
        <v>7</v>
      </c>
      <c r="AD9" s="175"/>
      <c r="AE9" s="256">
        <f t="shared" si="2"/>
        <v>109.80000000000001</v>
      </c>
      <c r="AF9" s="256">
        <f t="shared" si="3"/>
        <v>7.320000000000001</v>
      </c>
      <c r="AG9" s="384">
        <f t="shared" si="4"/>
        <v>6.69795918367347</v>
      </c>
      <c r="AH9" s="361" t="str">
        <f t="shared" si="5"/>
        <v>TB Kh¸</v>
      </c>
      <c r="AI9" s="362">
        <f t="shared" si="6"/>
        <v>0</v>
      </c>
      <c r="AJ9" s="363" t="str">
        <f t="shared" si="7"/>
        <v>Lªn líp</v>
      </c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9"/>
      <c r="BP9" s="259"/>
      <c r="BQ9" s="256"/>
      <c r="BR9" s="256"/>
      <c r="BS9" s="256"/>
      <c r="BT9" s="256"/>
      <c r="BU9" s="256"/>
      <c r="BV9" s="256"/>
      <c r="BW9" s="257"/>
      <c r="BX9" s="256"/>
      <c r="BY9" s="256"/>
      <c r="BZ9" s="260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8"/>
      <c r="CW9" s="258"/>
      <c r="CX9" s="258"/>
      <c r="CY9" s="261"/>
      <c r="CZ9" s="256"/>
      <c r="DA9" s="256"/>
      <c r="DB9" s="274"/>
      <c r="DC9" s="256"/>
      <c r="DD9" s="258"/>
      <c r="DE9" s="261"/>
      <c r="DF9" s="258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62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4"/>
    </row>
    <row r="10" spans="1:147" ht="15" customHeight="1">
      <c r="A10" s="298">
        <v>5</v>
      </c>
      <c r="B10" s="313" t="s">
        <v>141</v>
      </c>
      <c r="C10" s="314" t="s">
        <v>37</v>
      </c>
      <c r="D10" s="315">
        <v>34254</v>
      </c>
      <c r="E10" s="256">
        <v>7</v>
      </c>
      <c r="F10" s="256"/>
      <c r="G10" s="145">
        <v>5</v>
      </c>
      <c r="H10" s="145"/>
      <c r="I10" s="145">
        <v>6.6</v>
      </c>
      <c r="J10" s="147"/>
      <c r="K10" s="145">
        <v>5.9</v>
      </c>
      <c r="L10" s="147"/>
      <c r="M10" s="145">
        <v>5.9</v>
      </c>
      <c r="N10" s="147"/>
      <c r="O10" s="145">
        <v>6.3</v>
      </c>
      <c r="P10" s="147"/>
      <c r="Q10" s="165">
        <v>5.8</v>
      </c>
      <c r="R10" s="147"/>
      <c r="S10" s="147">
        <f t="shared" si="0"/>
        <v>207</v>
      </c>
      <c r="T10" s="145">
        <f t="shared" si="1"/>
        <v>6.088235294117647</v>
      </c>
      <c r="U10" s="145">
        <v>7.4</v>
      </c>
      <c r="V10" s="147"/>
      <c r="W10" s="145">
        <v>6.9</v>
      </c>
      <c r="X10" s="147"/>
      <c r="Y10" s="145">
        <v>6.4</v>
      </c>
      <c r="Z10" s="145"/>
      <c r="AA10" s="145">
        <v>7.9</v>
      </c>
      <c r="AB10" s="145"/>
      <c r="AC10" s="145">
        <v>7.9</v>
      </c>
      <c r="AD10" s="145"/>
      <c r="AE10" s="256">
        <f t="shared" si="2"/>
        <v>109.50000000000001</v>
      </c>
      <c r="AF10" s="256">
        <f t="shared" si="3"/>
        <v>7.300000000000001</v>
      </c>
      <c r="AG10" s="384">
        <f t="shared" si="4"/>
        <v>6.459183673469388</v>
      </c>
      <c r="AH10" s="361" t="str">
        <f t="shared" si="5"/>
        <v>TB Kh¸</v>
      </c>
      <c r="AI10" s="362">
        <f t="shared" si="6"/>
        <v>0</v>
      </c>
      <c r="AJ10" s="363" t="str">
        <f t="shared" si="7"/>
        <v>Lªn líp</v>
      </c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9"/>
      <c r="BP10" s="259"/>
      <c r="BQ10" s="256"/>
      <c r="BR10" s="256"/>
      <c r="BS10" s="256"/>
      <c r="BT10" s="256"/>
      <c r="BU10" s="256"/>
      <c r="BV10" s="256"/>
      <c r="BW10" s="257"/>
      <c r="BX10" s="256"/>
      <c r="BY10" s="256"/>
      <c r="BZ10" s="260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8"/>
      <c r="CW10" s="258"/>
      <c r="CX10" s="258"/>
      <c r="CY10" s="261"/>
      <c r="CZ10" s="256"/>
      <c r="DA10" s="256"/>
      <c r="DB10" s="274"/>
      <c r="DC10" s="256"/>
      <c r="DD10" s="258"/>
      <c r="DE10" s="261"/>
      <c r="DF10" s="258"/>
      <c r="DG10" s="256"/>
      <c r="DH10" s="256"/>
      <c r="DI10" s="256"/>
      <c r="DJ10" s="256"/>
      <c r="DK10" s="256"/>
      <c r="DL10" s="256"/>
      <c r="DM10" s="256"/>
      <c r="DN10" s="256"/>
      <c r="DO10" s="256"/>
      <c r="DP10" s="256"/>
      <c r="DQ10" s="262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4"/>
    </row>
    <row r="11" spans="1:147" ht="15" customHeight="1">
      <c r="A11" s="298">
        <v>6</v>
      </c>
      <c r="B11" s="313" t="s">
        <v>145</v>
      </c>
      <c r="C11" s="314" t="s">
        <v>146</v>
      </c>
      <c r="D11" s="315">
        <v>34157</v>
      </c>
      <c r="E11" s="256">
        <v>7</v>
      </c>
      <c r="F11" s="256"/>
      <c r="G11" s="145">
        <v>5</v>
      </c>
      <c r="H11" s="145"/>
      <c r="I11" s="145">
        <v>7.2</v>
      </c>
      <c r="J11" s="147"/>
      <c r="K11" s="145">
        <v>5.3</v>
      </c>
      <c r="L11" s="147"/>
      <c r="M11" s="145">
        <v>5.4</v>
      </c>
      <c r="N11" s="147"/>
      <c r="O11" s="145">
        <v>5.8</v>
      </c>
      <c r="P11" s="147"/>
      <c r="Q11" s="148">
        <v>5.7</v>
      </c>
      <c r="R11" s="147"/>
      <c r="S11" s="147">
        <f t="shared" si="0"/>
        <v>202.3</v>
      </c>
      <c r="T11" s="145">
        <f t="shared" si="1"/>
        <v>5.95</v>
      </c>
      <c r="U11" s="145">
        <v>8.2</v>
      </c>
      <c r="V11" s="147"/>
      <c r="W11" s="145">
        <v>5.5</v>
      </c>
      <c r="X11" s="147"/>
      <c r="Y11" s="145">
        <v>6.5</v>
      </c>
      <c r="Z11" s="145"/>
      <c r="AA11" s="145">
        <v>7.9</v>
      </c>
      <c r="AB11" s="145"/>
      <c r="AC11" s="145">
        <v>8</v>
      </c>
      <c r="AD11" s="145"/>
      <c r="AE11" s="256">
        <f t="shared" si="2"/>
        <v>108.3</v>
      </c>
      <c r="AF11" s="256">
        <f t="shared" si="3"/>
        <v>7.22</v>
      </c>
      <c r="AG11" s="384">
        <f t="shared" si="4"/>
        <v>6.338775510204082</v>
      </c>
      <c r="AH11" s="361" t="str">
        <f t="shared" si="5"/>
        <v>TB Kh¸</v>
      </c>
      <c r="AI11" s="362">
        <f t="shared" si="6"/>
        <v>0</v>
      </c>
      <c r="AJ11" s="363" t="str">
        <f t="shared" si="7"/>
        <v>Lªn líp</v>
      </c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9"/>
      <c r="BP11" s="259"/>
      <c r="BQ11" s="256"/>
      <c r="BR11" s="256"/>
      <c r="BS11" s="256"/>
      <c r="BT11" s="256"/>
      <c r="BU11" s="256"/>
      <c r="BV11" s="256"/>
      <c r="BW11" s="257"/>
      <c r="BX11" s="256"/>
      <c r="BY11" s="256"/>
      <c r="BZ11" s="260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8"/>
      <c r="CW11" s="258"/>
      <c r="CX11" s="258"/>
      <c r="CY11" s="261"/>
      <c r="CZ11" s="256"/>
      <c r="DA11" s="256"/>
      <c r="DB11" s="274"/>
      <c r="DC11" s="256"/>
      <c r="DD11" s="258"/>
      <c r="DE11" s="261"/>
      <c r="DF11" s="258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62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4"/>
    </row>
    <row r="12" spans="1:147" ht="15" customHeight="1">
      <c r="A12" s="298">
        <v>7</v>
      </c>
      <c r="B12" s="313" t="s">
        <v>172</v>
      </c>
      <c r="C12" s="314" t="s">
        <v>26</v>
      </c>
      <c r="D12" s="315" t="s">
        <v>250</v>
      </c>
      <c r="E12" s="316">
        <v>8</v>
      </c>
      <c r="F12" s="262"/>
      <c r="G12" s="145">
        <v>6.5</v>
      </c>
      <c r="H12" s="171"/>
      <c r="I12" s="145">
        <v>6.1</v>
      </c>
      <c r="J12" s="171"/>
      <c r="K12" s="145">
        <v>5.3</v>
      </c>
      <c r="L12" s="171"/>
      <c r="M12" s="145">
        <v>5.4</v>
      </c>
      <c r="N12" s="171"/>
      <c r="O12" s="145">
        <v>6.3</v>
      </c>
      <c r="P12" s="171"/>
      <c r="Q12" s="174">
        <v>6.1</v>
      </c>
      <c r="R12" s="171"/>
      <c r="S12" s="147">
        <f t="shared" si="0"/>
        <v>209.7</v>
      </c>
      <c r="T12" s="145">
        <f t="shared" si="1"/>
        <v>6.167647058823529</v>
      </c>
      <c r="U12" s="175">
        <v>8.4</v>
      </c>
      <c r="V12" s="175"/>
      <c r="W12" s="145">
        <v>6.9</v>
      </c>
      <c r="X12" s="171"/>
      <c r="Y12" s="175">
        <v>7</v>
      </c>
      <c r="Z12" s="175"/>
      <c r="AA12" s="175">
        <v>7</v>
      </c>
      <c r="AB12" s="175"/>
      <c r="AC12" s="175">
        <v>6.5</v>
      </c>
      <c r="AD12" s="175"/>
      <c r="AE12" s="256">
        <f t="shared" si="2"/>
        <v>107.4</v>
      </c>
      <c r="AF12" s="256">
        <f t="shared" si="3"/>
        <v>7.16</v>
      </c>
      <c r="AG12" s="384">
        <f t="shared" si="4"/>
        <v>6.4714285714285715</v>
      </c>
      <c r="AH12" s="361" t="str">
        <f t="shared" si="5"/>
        <v>TB Kh¸</v>
      </c>
      <c r="AI12" s="362">
        <f t="shared" si="6"/>
        <v>0</v>
      </c>
      <c r="AJ12" s="363" t="str">
        <f t="shared" si="7"/>
        <v>Lªn líp</v>
      </c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9"/>
      <c r="BP12" s="259"/>
      <c r="BQ12" s="256"/>
      <c r="BR12" s="256"/>
      <c r="BS12" s="256"/>
      <c r="BT12" s="256"/>
      <c r="BU12" s="256"/>
      <c r="BV12" s="256"/>
      <c r="BW12" s="257"/>
      <c r="BX12" s="256"/>
      <c r="BY12" s="256"/>
      <c r="BZ12" s="260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8"/>
      <c r="CW12" s="258"/>
      <c r="CX12" s="258"/>
      <c r="CY12" s="261"/>
      <c r="CZ12" s="256"/>
      <c r="DA12" s="256"/>
      <c r="DB12" s="274"/>
      <c r="DC12" s="256"/>
      <c r="DD12" s="258"/>
      <c r="DE12" s="261"/>
      <c r="DF12" s="258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62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4"/>
    </row>
    <row r="13" spans="1:147" ht="15" customHeight="1">
      <c r="A13" s="298">
        <v>8</v>
      </c>
      <c r="B13" s="313" t="s">
        <v>150</v>
      </c>
      <c r="C13" s="314" t="s">
        <v>149</v>
      </c>
      <c r="D13" s="315">
        <v>34065</v>
      </c>
      <c r="E13" s="256">
        <v>8</v>
      </c>
      <c r="F13" s="256"/>
      <c r="G13" s="145">
        <v>4.2</v>
      </c>
      <c r="H13" s="145"/>
      <c r="I13" s="145">
        <v>6.5</v>
      </c>
      <c r="J13" s="147"/>
      <c r="K13" s="145">
        <v>7.4</v>
      </c>
      <c r="L13" s="147"/>
      <c r="M13" s="145">
        <v>7.6</v>
      </c>
      <c r="N13" s="147"/>
      <c r="O13" s="145">
        <v>5.8</v>
      </c>
      <c r="P13" s="147"/>
      <c r="Q13" s="148">
        <v>7</v>
      </c>
      <c r="R13" s="147"/>
      <c r="S13" s="147">
        <f t="shared" si="0"/>
        <v>232</v>
      </c>
      <c r="T13" s="145">
        <f t="shared" si="1"/>
        <v>6.823529411764706</v>
      </c>
      <c r="U13" s="147">
        <v>8</v>
      </c>
      <c r="V13" s="147"/>
      <c r="W13" s="145">
        <v>5.9</v>
      </c>
      <c r="X13" s="147"/>
      <c r="Y13" s="145">
        <v>6.5</v>
      </c>
      <c r="Z13" s="145"/>
      <c r="AA13" s="145">
        <v>7.6</v>
      </c>
      <c r="AB13" s="145"/>
      <c r="AC13" s="145">
        <v>7.5</v>
      </c>
      <c r="AD13" s="145"/>
      <c r="AE13" s="256">
        <f t="shared" si="2"/>
        <v>106.5</v>
      </c>
      <c r="AF13" s="256">
        <f t="shared" si="3"/>
        <v>7.1</v>
      </c>
      <c r="AG13" s="384">
        <f t="shared" si="4"/>
        <v>6.908163265306122</v>
      </c>
      <c r="AH13" s="361" t="str">
        <f t="shared" si="5"/>
        <v>TB Kh¸</v>
      </c>
      <c r="AI13" s="362">
        <f t="shared" si="6"/>
        <v>4</v>
      </c>
      <c r="AJ13" s="363" t="str">
        <f t="shared" si="7"/>
        <v>Lªn líp</v>
      </c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9"/>
      <c r="BP13" s="259"/>
      <c r="BQ13" s="256"/>
      <c r="BR13" s="256"/>
      <c r="BS13" s="256"/>
      <c r="BT13" s="256"/>
      <c r="BU13" s="256"/>
      <c r="BV13" s="256"/>
      <c r="BW13" s="257"/>
      <c r="BX13" s="256"/>
      <c r="BY13" s="256"/>
      <c r="BZ13" s="260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8"/>
      <c r="CW13" s="258"/>
      <c r="CX13" s="258"/>
      <c r="CY13" s="261"/>
      <c r="CZ13" s="256"/>
      <c r="DA13" s="256"/>
      <c r="DB13" s="274"/>
      <c r="DC13" s="256"/>
      <c r="DD13" s="258"/>
      <c r="DE13" s="261"/>
      <c r="DF13" s="258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62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4"/>
    </row>
    <row r="14" spans="1:147" ht="15" customHeight="1">
      <c r="A14" s="298">
        <v>9</v>
      </c>
      <c r="B14" s="313" t="s">
        <v>156</v>
      </c>
      <c r="C14" s="314" t="s">
        <v>157</v>
      </c>
      <c r="D14" s="315">
        <v>34192</v>
      </c>
      <c r="E14" s="256">
        <v>7</v>
      </c>
      <c r="F14" s="256"/>
      <c r="G14" s="145">
        <v>5</v>
      </c>
      <c r="H14" s="145"/>
      <c r="I14" s="145">
        <v>8.1</v>
      </c>
      <c r="J14" s="147"/>
      <c r="K14" s="145">
        <v>5.3</v>
      </c>
      <c r="L14" s="147"/>
      <c r="M14" s="145">
        <v>6.8</v>
      </c>
      <c r="N14" s="147"/>
      <c r="O14" s="145">
        <v>6.3</v>
      </c>
      <c r="P14" s="147"/>
      <c r="Q14" s="148">
        <v>7</v>
      </c>
      <c r="R14" s="147"/>
      <c r="S14" s="147">
        <f t="shared" si="0"/>
        <v>220.79999999999998</v>
      </c>
      <c r="T14" s="145">
        <f t="shared" si="1"/>
        <v>6.494117647058823</v>
      </c>
      <c r="U14" s="147">
        <v>6.4</v>
      </c>
      <c r="V14" s="147"/>
      <c r="W14" s="145">
        <v>6.9</v>
      </c>
      <c r="X14" s="147"/>
      <c r="Y14" s="145">
        <v>6.4</v>
      </c>
      <c r="Z14" s="145"/>
      <c r="AA14" s="145">
        <v>6.4</v>
      </c>
      <c r="AB14" s="145"/>
      <c r="AC14" s="145">
        <v>7.5</v>
      </c>
      <c r="AD14" s="145"/>
      <c r="AE14" s="256">
        <f t="shared" si="2"/>
        <v>100.80000000000001</v>
      </c>
      <c r="AF14" s="256">
        <f t="shared" si="3"/>
        <v>6.720000000000001</v>
      </c>
      <c r="AG14" s="384">
        <f t="shared" si="4"/>
        <v>6.5632653061224495</v>
      </c>
      <c r="AH14" s="361" t="str">
        <f t="shared" si="5"/>
        <v>TB Kh¸</v>
      </c>
      <c r="AI14" s="362">
        <f t="shared" si="6"/>
        <v>0</v>
      </c>
      <c r="AJ14" s="363" t="str">
        <f t="shared" si="7"/>
        <v>Lªn líp</v>
      </c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9"/>
      <c r="BP14" s="259"/>
      <c r="BQ14" s="256"/>
      <c r="BR14" s="256"/>
      <c r="BS14" s="256"/>
      <c r="BT14" s="256"/>
      <c r="BU14" s="256"/>
      <c r="BV14" s="256"/>
      <c r="BW14" s="257"/>
      <c r="BX14" s="256"/>
      <c r="BY14" s="256"/>
      <c r="BZ14" s="260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8"/>
      <c r="CW14" s="258"/>
      <c r="CX14" s="258"/>
      <c r="CY14" s="261"/>
      <c r="CZ14" s="256"/>
      <c r="DA14" s="256"/>
      <c r="DB14" s="274"/>
      <c r="DC14" s="256"/>
      <c r="DD14" s="258"/>
      <c r="DE14" s="261"/>
      <c r="DF14" s="258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62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4"/>
    </row>
    <row r="15" spans="1:147" ht="15" customHeight="1">
      <c r="A15" s="298">
        <v>10</v>
      </c>
      <c r="B15" s="313" t="s">
        <v>148</v>
      </c>
      <c r="C15" s="314" t="s">
        <v>34</v>
      </c>
      <c r="D15" s="315" t="s">
        <v>241</v>
      </c>
      <c r="E15" s="256">
        <v>7</v>
      </c>
      <c r="F15" s="256"/>
      <c r="G15" s="145"/>
      <c r="H15" s="145"/>
      <c r="I15" s="145">
        <v>5.2</v>
      </c>
      <c r="J15" s="147"/>
      <c r="K15" s="145">
        <v>5.2</v>
      </c>
      <c r="L15" s="147"/>
      <c r="M15" s="145">
        <v>6.2</v>
      </c>
      <c r="N15" s="147"/>
      <c r="O15" s="145"/>
      <c r="P15" s="147"/>
      <c r="Q15" s="148">
        <v>5.3</v>
      </c>
      <c r="R15" s="147">
        <v>4.3</v>
      </c>
      <c r="S15" s="147">
        <f t="shared" si="0"/>
        <v>159.10000000000002</v>
      </c>
      <c r="T15" s="145">
        <f t="shared" si="1"/>
        <v>4.679411764705883</v>
      </c>
      <c r="U15" s="147">
        <v>7.9</v>
      </c>
      <c r="V15" s="147"/>
      <c r="W15" s="145">
        <v>5.7</v>
      </c>
      <c r="X15" s="147"/>
      <c r="Y15" s="145">
        <v>5.9</v>
      </c>
      <c r="Z15" s="145"/>
      <c r="AA15" s="145">
        <v>7.1</v>
      </c>
      <c r="AB15" s="145"/>
      <c r="AC15" s="145">
        <v>7</v>
      </c>
      <c r="AD15" s="145"/>
      <c r="AE15" s="256">
        <f t="shared" si="2"/>
        <v>100.8</v>
      </c>
      <c r="AF15" s="256">
        <f t="shared" si="3"/>
        <v>6.72</v>
      </c>
      <c r="AG15" s="384">
        <f t="shared" si="4"/>
        <v>5.3040816326530615</v>
      </c>
      <c r="AH15" s="361" t="str">
        <f t="shared" si="5"/>
        <v>Trung b×nh</v>
      </c>
      <c r="AI15" s="362">
        <f t="shared" si="6"/>
        <v>6</v>
      </c>
      <c r="AJ15" s="363" t="str">
        <f t="shared" si="7"/>
        <v>Lªn líp</v>
      </c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9"/>
      <c r="BP15" s="259"/>
      <c r="BQ15" s="256"/>
      <c r="BR15" s="256"/>
      <c r="BS15" s="256"/>
      <c r="BT15" s="256"/>
      <c r="BU15" s="256"/>
      <c r="BV15" s="256"/>
      <c r="BW15" s="257"/>
      <c r="BX15" s="256"/>
      <c r="BY15" s="256"/>
      <c r="BZ15" s="260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8"/>
      <c r="CW15" s="258"/>
      <c r="CX15" s="258"/>
      <c r="CY15" s="261"/>
      <c r="CZ15" s="256"/>
      <c r="DA15" s="256"/>
      <c r="DB15" s="274"/>
      <c r="DC15" s="256"/>
      <c r="DD15" s="258"/>
      <c r="DE15" s="261"/>
      <c r="DF15" s="258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62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4"/>
    </row>
    <row r="16" spans="1:147" ht="15" customHeight="1">
      <c r="A16" s="298">
        <v>11</v>
      </c>
      <c r="B16" s="317" t="s">
        <v>142</v>
      </c>
      <c r="C16" s="318" t="s">
        <v>37</v>
      </c>
      <c r="D16" s="319" t="s">
        <v>240</v>
      </c>
      <c r="E16" s="256">
        <v>6</v>
      </c>
      <c r="F16" s="256"/>
      <c r="G16" s="145">
        <v>5</v>
      </c>
      <c r="H16" s="145"/>
      <c r="I16" s="145">
        <v>6</v>
      </c>
      <c r="J16" s="147"/>
      <c r="K16" s="145">
        <v>5.1</v>
      </c>
      <c r="L16" s="147"/>
      <c r="M16" s="145">
        <v>5.8</v>
      </c>
      <c r="N16" s="147">
        <v>4.3</v>
      </c>
      <c r="O16" s="145">
        <v>5.6</v>
      </c>
      <c r="P16" s="147"/>
      <c r="Q16" s="148">
        <v>5</v>
      </c>
      <c r="R16" s="147"/>
      <c r="S16" s="147">
        <f t="shared" si="0"/>
        <v>186.2</v>
      </c>
      <c r="T16" s="145">
        <f t="shared" si="1"/>
        <v>5.476470588235294</v>
      </c>
      <c r="U16" s="145">
        <v>6.2</v>
      </c>
      <c r="V16" s="147"/>
      <c r="W16" s="145">
        <v>6.9</v>
      </c>
      <c r="X16" s="147"/>
      <c r="Y16" s="145">
        <v>6</v>
      </c>
      <c r="Z16" s="145"/>
      <c r="AA16" s="145">
        <v>7</v>
      </c>
      <c r="AB16" s="145"/>
      <c r="AC16" s="145">
        <v>7</v>
      </c>
      <c r="AD16" s="145"/>
      <c r="AE16" s="256">
        <f t="shared" si="2"/>
        <v>99.30000000000001</v>
      </c>
      <c r="AF16" s="256">
        <f t="shared" si="3"/>
        <v>6.620000000000001</v>
      </c>
      <c r="AG16" s="384">
        <f t="shared" si="4"/>
        <v>5.826530612244898</v>
      </c>
      <c r="AH16" s="361" t="str">
        <f t="shared" si="5"/>
        <v>Trung b×nh</v>
      </c>
      <c r="AI16" s="362">
        <f t="shared" si="6"/>
        <v>0</v>
      </c>
      <c r="AJ16" s="363" t="str">
        <f t="shared" si="7"/>
        <v>Lªn líp</v>
      </c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9"/>
      <c r="BP16" s="259"/>
      <c r="BQ16" s="256"/>
      <c r="BR16" s="256"/>
      <c r="BS16" s="256"/>
      <c r="BT16" s="256"/>
      <c r="BU16" s="256"/>
      <c r="BV16" s="256"/>
      <c r="BW16" s="257"/>
      <c r="BX16" s="256"/>
      <c r="BY16" s="256"/>
      <c r="BZ16" s="260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8"/>
      <c r="CW16" s="258"/>
      <c r="CX16" s="258"/>
      <c r="CY16" s="261"/>
      <c r="CZ16" s="256"/>
      <c r="DA16" s="256"/>
      <c r="DB16" s="274"/>
      <c r="DC16" s="256"/>
      <c r="DD16" s="258"/>
      <c r="DE16" s="261"/>
      <c r="DF16" s="258"/>
      <c r="DG16" s="256"/>
      <c r="DH16" s="256"/>
      <c r="DI16" s="256"/>
      <c r="DJ16" s="256"/>
      <c r="DK16" s="256"/>
      <c r="DL16" s="256"/>
      <c r="DM16" s="256"/>
      <c r="DN16" s="256"/>
      <c r="DO16" s="256"/>
      <c r="DP16" s="256"/>
      <c r="DQ16" s="262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4"/>
    </row>
    <row r="17" spans="1:147" ht="15" customHeight="1">
      <c r="A17" s="298">
        <v>12</v>
      </c>
      <c r="B17" s="313" t="s">
        <v>174</v>
      </c>
      <c r="C17" s="314" t="s">
        <v>50</v>
      </c>
      <c r="D17" s="315" t="s">
        <v>252</v>
      </c>
      <c r="E17" s="256">
        <v>6</v>
      </c>
      <c r="F17" s="256"/>
      <c r="G17" s="145">
        <v>5.7</v>
      </c>
      <c r="H17" s="171"/>
      <c r="I17" s="145">
        <v>6</v>
      </c>
      <c r="J17" s="171"/>
      <c r="K17" s="145">
        <v>5.2</v>
      </c>
      <c r="L17" s="171"/>
      <c r="M17" s="145">
        <v>8.6</v>
      </c>
      <c r="N17" s="171"/>
      <c r="O17" s="145">
        <v>5.7</v>
      </c>
      <c r="P17" s="171"/>
      <c r="Q17" s="165">
        <v>5.1</v>
      </c>
      <c r="R17" s="171"/>
      <c r="S17" s="147">
        <f t="shared" si="0"/>
        <v>201.70000000000002</v>
      </c>
      <c r="T17" s="145">
        <f t="shared" si="1"/>
        <v>5.932352941176471</v>
      </c>
      <c r="U17" s="175">
        <v>7.9</v>
      </c>
      <c r="V17" s="171"/>
      <c r="W17" s="145">
        <v>6.7</v>
      </c>
      <c r="X17" s="171"/>
      <c r="Y17" s="175">
        <v>6.5</v>
      </c>
      <c r="Z17" s="175"/>
      <c r="AA17" s="175">
        <v>5.8</v>
      </c>
      <c r="AB17" s="175"/>
      <c r="AC17" s="175">
        <v>6</v>
      </c>
      <c r="AD17" s="175"/>
      <c r="AE17" s="256">
        <f t="shared" si="2"/>
        <v>98.7</v>
      </c>
      <c r="AF17" s="256">
        <f t="shared" si="3"/>
        <v>6.58</v>
      </c>
      <c r="AG17" s="384">
        <f t="shared" si="4"/>
        <v>6.13061224489796</v>
      </c>
      <c r="AH17" s="361" t="str">
        <f t="shared" si="5"/>
        <v>TB Kh¸</v>
      </c>
      <c r="AI17" s="362">
        <f t="shared" si="6"/>
        <v>0</v>
      </c>
      <c r="AJ17" s="363" t="str">
        <f t="shared" si="7"/>
        <v>Lªn líp</v>
      </c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9"/>
      <c r="BP17" s="259"/>
      <c r="BQ17" s="256"/>
      <c r="BR17" s="256"/>
      <c r="BS17" s="256"/>
      <c r="BT17" s="256"/>
      <c r="BU17" s="256"/>
      <c r="BV17" s="256"/>
      <c r="BW17" s="257"/>
      <c r="BX17" s="256"/>
      <c r="BY17" s="256"/>
      <c r="BZ17" s="260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8"/>
      <c r="CW17" s="258"/>
      <c r="CX17" s="258"/>
      <c r="CY17" s="261"/>
      <c r="CZ17" s="256"/>
      <c r="DA17" s="256"/>
      <c r="DB17" s="274"/>
      <c r="DC17" s="256"/>
      <c r="DD17" s="258"/>
      <c r="DE17" s="261"/>
      <c r="DF17" s="258"/>
      <c r="DG17" s="256"/>
      <c r="DH17" s="256"/>
      <c r="DI17" s="256"/>
      <c r="DJ17" s="256"/>
      <c r="DK17" s="256"/>
      <c r="DL17" s="256"/>
      <c r="DM17" s="256"/>
      <c r="DN17" s="256"/>
      <c r="DO17" s="256"/>
      <c r="DP17" s="256"/>
      <c r="DQ17" s="262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4"/>
    </row>
    <row r="18" spans="1:147" ht="15" customHeight="1">
      <c r="A18" s="298">
        <v>13</v>
      </c>
      <c r="B18" s="313" t="s">
        <v>161</v>
      </c>
      <c r="C18" s="314" t="s">
        <v>42</v>
      </c>
      <c r="D18" s="315" t="s">
        <v>246</v>
      </c>
      <c r="E18" s="316">
        <v>6</v>
      </c>
      <c r="F18" s="262"/>
      <c r="G18" s="145">
        <v>6.4</v>
      </c>
      <c r="H18" s="171"/>
      <c r="I18" s="145">
        <v>5.2</v>
      </c>
      <c r="J18" s="171"/>
      <c r="K18" s="145">
        <v>5.4</v>
      </c>
      <c r="L18" s="171"/>
      <c r="M18" s="145">
        <v>7.6</v>
      </c>
      <c r="N18" s="171"/>
      <c r="O18" s="145">
        <v>5</v>
      </c>
      <c r="P18" s="171"/>
      <c r="Q18" s="165">
        <v>5.4</v>
      </c>
      <c r="R18" s="171"/>
      <c r="S18" s="147">
        <f t="shared" si="0"/>
        <v>197.4</v>
      </c>
      <c r="T18" s="145">
        <f t="shared" si="1"/>
        <v>5.805882352941176</v>
      </c>
      <c r="U18" s="171">
        <v>6.7</v>
      </c>
      <c r="V18" s="171"/>
      <c r="W18" s="145">
        <v>6.5</v>
      </c>
      <c r="X18" s="171"/>
      <c r="Y18" s="175">
        <v>6</v>
      </c>
      <c r="Z18" s="175"/>
      <c r="AA18" s="175">
        <v>6.6</v>
      </c>
      <c r="AB18" s="175"/>
      <c r="AC18" s="175">
        <v>7</v>
      </c>
      <c r="AD18" s="175"/>
      <c r="AE18" s="256">
        <f t="shared" si="2"/>
        <v>98.4</v>
      </c>
      <c r="AF18" s="256">
        <f t="shared" si="3"/>
        <v>6.5600000000000005</v>
      </c>
      <c r="AG18" s="384">
        <f t="shared" si="4"/>
        <v>6.036734693877551</v>
      </c>
      <c r="AH18" s="361" t="str">
        <f t="shared" si="5"/>
        <v>TB Kh¸</v>
      </c>
      <c r="AI18" s="362">
        <f t="shared" si="6"/>
        <v>0</v>
      </c>
      <c r="AJ18" s="363" t="str">
        <f t="shared" si="7"/>
        <v>Lªn líp</v>
      </c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9"/>
      <c r="BP18" s="259"/>
      <c r="BQ18" s="256"/>
      <c r="BR18" s="256"/>
      <c r="BS18" s="256"/>
      <c r="BT18" s="256"/>
      <c r="BU18" s="256"/>
      <c r="BV18" s="256"/>
      <c r="BW18" s="257"/>
      <c r="BX18" s="256"/>
      <c r="BY18" s="256"/>
      <c r="BZ18" s="260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58"/>
      <c r="CW18" s="258"/>
      <c r="CX18" s="258"/>
      <c r="CY18" s="261"/>
      <c r="CZ18" s="256"/>
      <c r="DA18" s="256"/>
      <c r="DB18" s="274"/>
      <c r="DC18" s="256"/>
      <c r="DD18" s="258"/>
      <c r="DE18" s="261"/>
      <c r="DF18" s="258"/>
      <c r="DG18" s="256"/>
      <c r="DH18" s="256"/>
      <c r="DI18" s="256"/>
      <c r="DJ18" s="256"/>
      <c r="DK18" s="256"/>
      <c r="DL18" s="256"/>
      <c r="DM18" s="256"/>
      <c r="DN18" s="256"/>
      <c r="DO18" s="256"/>
      <c r="DP18" s="256"/>
      <c r="DQ18" s="262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4"/>
    </row>
    <row r="19" spans="1:147" ht="15" customHeight="1">
      <c r="A19" s="298">
        <v>14</v>
      </c>
      <c r="B19" s="313" t="s">
        <v>134</v>
      </c>
      <c r="C19" s="314" t="s">
        <v>133</v>
      </c>
      <c r="D19" s="315" t="s">
        <v>235</v>
      </c>
      <c r="E19" s="256">
        <v>8</v>
      </c>
      <c r="F19" s="256"/>
      <c r="G19" s="145">
        <v>6.8</v>
      </c>
      <c r="H19" s="146"/>
      <c r="I19" s="145">
        <v>5.4</v>
      </c>
      <c r="J19" s="147"/>
      <c r="K19" s="145">
        <v>5.1</v>
      </c>
      <c r="L19" s="147"/>
      <c r="M19" s="145">
        <v>7</v>
      </c>
      <c r="N19" s="147"/>
      <c r="O19" s="145">
        <v>5</v>
      </c>
      <c r="P19" s="147"/>
      <c r="Q19" s="165">
        <v>5.3</v>
      </c>
      <c r="R19" s="147"/>
      <c r="S19" s="147">
        <f t="shared" si="0"/>
        <v>204.89999999999998</v>
      </c>
      <c r="T19" s="145">
        <f t="shared" si="1"/>
        <v>6.026470588235293</v>
      </c>
      <c r="U19" s="147">
        <v>6.9</v>
      </c>
      <c r="V19" s="147"/>
      <c r="W19" s="145">
        <v>6.7</v>
      </c>
      <c r="X19" s="147"/>
      <c r="Y19" s="145">
        <v>6.5</v>
      </c>
      <c r="Z19" s="145"/>
      <c r="AA19" s="145">
        <v>6.5</v>
      </c>
      <c r="AB19" s="145"/>
      <c r="AC19" s="145">
        <v>6</v>
      </c>
      <c r="AD19" s="145"/>
      <c r="AE19" s="256">
        <f t="shared" si="2"/>
        <v>97.8</v>
      </c>
      <c r="AF19" s="256">
        <f t="shared" si="3"/>
        <v>6.52</v>
      </c>
      <c r="AG19" s="384">
        <f t="shared" si="4"/>
        <v>6.177551020408163</v>
      </c>
      <c r="AH19" s="361" t="str">
        <f t="shared" si="5"/>
        <v>TB Kh¸</v>
      </c>
      <c r="AI19" s="362">
        <f t="shared" si="6"/>
        <v>0</v>
      </c>
      <c r="AJ19" s="363" t="str">
        <f t="shared" si="7"/>
        <v>Lªn líp</v>
      </c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9"/>
      <c r="BP19" s="259"/>
      <c r="BQ19" s="256"/>
      <c r="BR19" s="256"/>
      <c r="BS19" s="256"/>
      <c r="BT19" s="256"/>
      <c r="BU19" s="256"/>
      <c r="BV19" s="256"/>
      <c r="BW19" s="257"/>
      <c r="BX19" s="256"/>
      <c r="BY19" s="256"/>
      <c r="BZ19" s="260"/>
      <c r="CA19" s="256"/>
      <c r="CB19" s="256"/>
      <c r="CC19" s="256"/>
      <c r="CD19" s="256"/>
      <c r="CE19" s="256"/>
      <c r="CF19" s="256"/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6"/>
      <c r="CS19" s="256"/>
      <c r="CT19" s="256"/>
      <c r="CU19" s="256"/>
      <c r="CV19" s="258"/>
      <c r="CW19" s="258"/>
      <c r="CX19" s="258"/>
      <c r="CY19" s="261"/>
      <c r="CZ19" s="256"/>
      <c r="DA19" s="256"/>
      <c r="DB19" s="274"/>
      <c r="DC19" s="256"/>
      <c r="DD19" s="258"/>
      <c r="DE19" s="261"/>
      <c r="DF19" s="258"/>
      <c r="DG19" s="256"/>
      <c r="DH19" s="256"/>
      <c r="DI19" s="256"/>
      <c r="DJ19" s="256"/>
      <c r="DK19" s="256"/>
      <c r="DL19" s="256"/>
      <c r="DM19" s="256"/>
      <c r="DN19" s="256"/>
      <c r="DO19" s="256"/>
      <c r="DP19" s="256"/>
      <c r="DQ19" s="262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4"/>
    </row>
    <row r="20" spans="1:147" ht="15" customHeight="1">
      <c r="A20" s="298">
        <v>15</v>
      </c>
      <c r="B20" s="313" t="s">
        <v>140</v>
      </c>
      <c r="C20" s="314" t="s">
        <v>37</v>
      </c>
      <c r="D20" s="315" t="s">
        <v>239</v>
      </c>
      <c r="E20" s="256">
        <v>6</v>
      </c>
      <c r="F20" s="256"/>
      <c r="G20" s="145">
        <v>5</v>
      </c>
      <c r="H20" s="145"/>
      <c r="I20" s="145">
        <v>6.2</v>
      </c>
      <c r="J20" s="147"/>
      <c r="K20" s="145">
        <v>5.9</v>
      </c>
      <c r="L20" s="147"/>
      <c r="M20" s="145">
        <v>6.1</v>
      </c>
      <c r="N20" s="147"/>
      <c r="O20" s="145">
        <v>5.1</v>
      </c>
      <c r="P20" s="147"/>
      <c r="Q20" s="165">
        <v>5.3</v>
      </c>
      <c r="R20" s="147"/>
      <c r="S20" s="147">
        <f t="shared" si="0"/>
        <v>195.5</v>
      </c>
      <c r="T20" s="145">
        <f t="shared" si="1"/>
        <v>5.75</v>
      </c>
      <c r="U20" s="145">
        <v>7.4</v>
      </c>
      <c r="V20" s="145"/>
      <c r="W20" s="145">
        <v>5.7</v>
      </c>
      <c r="X20" s="147"/>
      <c r="Y20" s="145">
        <v>5.9</v>
      </c>
      <c r="Z20" s="145"/>
      <c r="AA20" s="145">
        <v>5.7</v>
      </c>
      <c r="AB20" s="145"/>
      <c r="AC20" s="145">
        <v>7.5</v>
      </c>
      <c r="AD20" s="145"/>
      <c r="AE20" s="256">
        <f t="shared" si="2"/>
        <v>96.60000000000001</v>
      </c>
      <c r="AF20" s="256">
        <f t="shared" si="3"/>
        <v>6.44</v>
      </c>
      <c r="AG20" s="384">
        <f t="shared" si="4"/>
        <v>5.961224489795919</v>
      </c>
      <c r="AH20" s="361" t="str">
        <f t="shared" si="5"/>
        <v>TB Kh¸</v>
      </c>
      <c r="AI20" s="362">
        <f t="shared" si="6"/>
        <v>0</v>
      </c>
      <c r="AJ20" s="363" t="str">
        <f t="shared" si="7"/>
        <v>Lªn líp</v>
      </c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9"/>
      <c r="BP20" s="259"/>
      <c r="BQ20" s="256"/>
      <c r="BR20" s="256"/>
      <c r="BS20" s="256"/>
      <c r="BT20" s="256"/>
      <c r="BU20" s="256"/>
      <c r="BV20" s="256"/>
      <c r="BW20" s="257"/>
      <c r="BX20" s="256"/>
      <c r="BY20" s="256"/>
      <c r="BZ20" s="260"/>
      <c r="CA20" s="256"/>
      <c r="CB20" s="256"/>
      <c r="CC20" s="256"/>
      <c r="CD20" s="256"/>
      <c r="CE20" s="256"/>
      <c r="CF20" s="256"/>
      <c r="CG20" s="256"/>
      <c r="CH20" s="256"/>
      <c r="CI20" s="256"/>
      <c r="CJ20" s="256"/>
      <c r="CK20" s="256"/>
      <c r="CL20" s="256"/>
      <c r="CM20" s="256"/>
      <c r="CN20" s="256"/>
      <c r="CO20" s="256"/>
      <c r="CP20" s="256"/>
      <c r="CQ20" s="256"/>
      <c r="CR20" s="256"/>
      <c r="CS20" s="256"/>
      <c r="CT20" s="256"/>
      <c r="CU20" s="256"/>
      <c r="CV20" s="258"/>
      <c r="CW20" s="258"/>
      <c r="CX20" s="258"/>
      <c r="CY20" s="261"/>
      <c r="CZ20" s="256"/>
      <c r="DA20" s="256"/>
      <c r="DB20" s="274"/>
      <c r="DC20" s="256"/>
      <c r="DD20" s="258"/>
      <c r="DE20" s="261"/>
      <c r="DF20" s="258"/>
      <c r="DG20" s="256"/>
      <c r="DH20" s="256"/>
      <c r="DI20" s="256"/>
      <c r="DJ20" s="256"/>
      <c r="DK20" s="256"/>
      <c r="DL20" s="256"/>
      <c r="DM20" s="256"/>
      <c r="DN20" s="256"/>
      <c r="DO20" s="256"/>
      <c r="DP20" s="256"/>
      <c r="DQ20" s="262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4"/>
    </row>
    <row r="21" spans="1:147" ht="15" customHeight="1">
      <c r="A21" s="298">
        <v>16</v>
      </c>
      <c r="B21" s="313" t="s">
        <v>147</v>
      </c>
      <c r="C21" s="314" t="s">
        <v>81</v>
      </c>
      <c r="D21" s="315">
        <v>34249</v>
      </c>
      <c r="E21" s="256">
        <v>8</v>
      </c>
      <c r="F21" s="256"/>
      <c r="G21" s="145">
        <v>5.9</v>
      </c>
      <c r="H21" s="145"/>
      <c r="I21" s="145">
        <v>5.1</v>
      </c>
      <c r="J21" s="147"/>
      <c r="K21" s="145">
        <v>5.4</v>
      </c>
      <c r="L21" s="145"/>
      <c r="M21" s="145">
        <v>7.8</v>
      </c>
      <c r="N21" s="147"/>
      <c r="O21" s="145">
        <v>5</v>
      </c>
      <c r="P21" s="147"/>
      <c r="Q21" s="165">
        <v>5.5</v>
      </c>
      <c r="R21" s="147"/>
      <c r="S21" s="147">
        <f t="shared" si="0"/>
        <v>206.1</v>
      </c>
      <c r="T21" s="145">
        <f t="shared" si="1"/>
        <v>6.061764705882353</v>
      </c>
      <c r="U21" s="145">
        <v>7.5</v>
      </c>
      <c r="V21" s="147"/>
      <c r="W21" s="145">
        <v>6.5</v>
      </c>
      <c r="X21" s="147"/>
      <c r="Y21" s="145">
        <v>5.7</v>
      </c>
      <c r="Z21" s="145"/>
      <c r="AA21" s="145">
        <v>6.4</v>
      </c>
      <c r="AB21" s="145"/>
      <c r="AC21" s="145">
        <v>6</v>
      </c>
      <c r="AD21" s="145"/>
      <c r="AE21" s="256">
        <f t="shared" si="2"/>
        <v>96.30000000000001</v>
      </c>
      <c r="AF21" s="256">
        <f t="shared" si="3"/>
        <v>6.420000000000001</v>
      </c>
      <c r="AG21" s="384">
        <f>(AE21+S21)/$AG$5</f>
        <v>6.171428571428571</v>
      </c>
      <c r="AH21" s="361" t="str">
        <f t="shared" si="5"/>
        <v>TB Kh¸</v>
      </c>
      <c r="AI21" s="362">
        <f t="shared" si="6"/>
        <v>0</v>
      </c>
      <c r="AJ21" s="363" t="str">
        <f t="shared" si="7"/>
        <v>Lªn líp</v>
      </c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9"/>
      <c r="BP21" s="259"/>
      <c r="BQ21" s="256"/>
      <c r="BR21" s="256"/>
      <c r="BS21" s="256"/>
      <c r="BT21" s="256"/>
      <c r="BU21" s="256"/>
      <c r="BV21" s="256"/>
      <c r="BW21" s="257"/>
      <c r="BX21" s="256"/>
      <c r="BY21" s="256"/>
      <c r="BZ21" s="260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6"/>
      <c r="CV21" s="258"/>
      <c r="CW21" s="258"/>
      <c r="CX21" s="258"/>
      <c r="CY21" s="261"/>
      <c r="CZ21" s="256"/>
      <c r="DA21" s="256"/>
      <c r="DB21" s="274"/>
      <c r="DC21" s="256"/>
      <c r="DD21" s="258"/>
      <c r="DE21" s="261"/>
      <c r="DF21" s="258"/>
      <c r="DG21" s="256"/>
      <c r="DH21" s="256"/>
      <c r="DI21" s="256"/>
      <c r="DJ21" s="256"/>
      <c r="DK21" s="256"/>
      <c r="DL21" s="256"/>
      <c r="DM21" s="256"/>
      <c r="DN21" s="256"/>
      <c r="DO21" s="256"/>
      <c r="DP21" s="256"/>
      <c r="DQ21" s="262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4"/>
    </row>
    <row r="22" spans="1:147" ht="15" customHeight="1">
      <c r="A22" s="298">
        <v>17</v>
      </c>
      <c r="B22" s="313" t="s">
        <v>167</v>
      </c>
      <c r="C22" s="314" t="s">
        <v>166</v>
      </c>
      <c r="D22" s="315">
        <v>34064</v>
      </c>
      <c r="E22" s="316">
        <v>7</v>
      </c>
      <c r="F22" s="262"/>
      <c r="G22" s="145">
        <v>4.5</v>
      </c>
      <c r="H22" s="171"/>
      <c r="I22" s="145">
        <v>6.3</v>
      </c>
      <c r="J22" s="171"/>
      <c r="K22" s="145">
        <v>5.8</v>
      </c>
      <c r="L22" s="171"/>
      <c r="M22" s="145">
        <v>7.5</v>
      </c>
      <c r="N22" s="171"/>
      <c r="O22" s="145">
        <v>5.3</v>
      </c>
      <c r="P22" s="171"/>
      <c r="Q22" s="174">
        <v>5.5</v>
      </c>
      <c r="R22" s="171"/>
      <c r="S22" s="147">
        <f t="shared" si="0"/>
        <v>205.3</v>
      </c>
      <c r="T22" s="145">
        <f t="shared" si="1"/>
        <v>6.038235294117648</v>
      </c>
      <c r="U22" s="175">
        <v>5.2</v>
      </c>
      <c r="V22" s="171"/>
      <c r="W22" s="145">
        <v>6.5</v>
      </c>
      <c r="X22" s="171"/>
      <c r="Y22" s="175">
        <v>6.2</v>
      </c>
      <c r="Z22" s="175"/>
      <c r="AA22" s="175">
        <v>7.3</v>
      </c>
      <c r="AB22" s="175"/>
      <c r="AC22" s="175">
        <v>6.8</v>
      </c>
      <c r="AD22" s="175"/>
      <c r="AE22" s="256">
        <f t="shared" si="2"/>
        <v>96</v>
      </c>
      <c r="AF22" s="256">
        <f t="shared" si="3"/>
        <v>6.4</v>
      </c>
      <c r="AG22" s="384">
        <f t="shared" si="4"/>
        <v>6.148979591836735</v>
      </c>
      <c r="AH22" s="361" t="str">
        <f t="shared" si="5"/>
        <v>TB Kh¸</v>
      </c>
      <c r="AI22" s="362">
        <f t="shared" si="6"/>
        <v>4</v>
      </c>
      <c r="AJ22" s="363" t="str">
        <f t="shared" si="7"/>
        <v>Lªn líp</v>
      </c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9"/>
      <c r="BP22" s="259"/>
      <c r="BQ22" s="256"/>
      <c r="BR22" s="256"/>
      <c r="BS22" s="256"/>
      <c r="BT22" s="256"/>
      <c r="BU22" s="256"/>
      <c r="BV22" s="256"/>
      <c r="BW22" s="257"/>
      <c r="BX22" s="256"/>
      <c r="BY22" s="256"/>
      <c r="BZ22" s="260"/>
      <c r="CA22" s="256"/>
      <c r="CB22" s="256"/>
      <c r="CC22" s="256"/>
      <c r="CD22" s="256"/>
      <c r="CE22" s="256"/>
      <c r="CF22" s="256"/>
      <c r="CG22" s="256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56"/>
      <c r="CS22" s="256"/>
      <c r="CT22" s="256"/>
      <c r="CU22" s="256"/>
      <c r="CV22" s="258"/>
      <c r="CW22" s="258"/>
      <c r="CX22" s="258"/>
      <c r="CY22" s="261"/>
      <c r="CZ22" s="256"/>
      <c r="DA22" s="256"/>
      <c r="DB22" s="274"/>
      <c r="DC22" s="256"/>
      <c r="DD22" s="258"/>
      <c r="DE22" s="261"/>
      <c r="DF22" s="258"/>
      <c r="DG22" s="256"/>
      <c r="DH22" s="256"/>
      <c r="DI22" s="256"/>
      <c r="DJ22" s="256"/>
      <c r="DK22" s="256"/>
      <c r="DL22" s="256"/>
      <c r="DM22" s="256"/>
      <c r="DN22" s="256"/>
      <c r="DO22" s="256"/>
      <c r="DP22" s="256"/>
      <c r="DQ22" s="262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4"/>
    </row>
    <row r="23" spans="1:147" ht="15" customHeight="1">
      <c r="A23" s="298">
        <v>18</v>
      </c>
      <c r="B23" s="313" t="s">
        <v>162</v>
      </c>
      <c r="C23" s="314" t="s">
        <v>163</v>
      </c>
      <c r="D23" s="315" t="s">
        <v>243</v>
      </c>
      <c r="E23" s="316">
        <v>8</v>
      </c>
      <c r="F23" s="262"/>
      <c r="G23" s="145">
        <v>4.1</v>
      </c>
      <c r="H23" s="171"/>
      <c r="I23" s="145">
        <v>6.6</v>
      </c>
      <c r="J23" s="171"/>
      <c r="K23" s="145">
        <v>5.1</v>
      </c>
      <c r="L23" s="171"/>
      <c r="M23" s="145">
        <v>5.6</v>
      </c>
      <c r="N23" s="171"/>
      <c r="O23" s="145">
        <v>6.3</v>
      </c>
      <c r="P23" s="171"/>
      <c r="Q23" s="174">
        <v>5.1</v>
      </c>
      <c r="R23" s="171"/>
      <c r="S23" s="147">
        <f t="shared" si="0"/>
        <v>197.29999999999998</v>
      </c>
      <c r="T23" s="145">
        <f t="shared" si="1"/>
        <v>5.802941176470588</v>
      </c>
      <c r="U23" s="171">
        <v>7</v>
      </c>
      <c r="V23" s="171"/>
      <c r="W23" s="145">
        <v>6.5</v>
      </c>
      <c r="X23" s="171"/>
      <c r="Y23" s="175">
        <v>6.9</v>
      </c>
      <c r="Z23" s="175"/>
      <c r="AA23" s="175">
        <v>6.4</v>
      </c>
      <c r="AB23" s="175"/>
      <c r="AC23" s="175">
        <v>5</v>
      </c>
      <c r="AD23" s="175"/>
      <c r="AE23" s="256">
        <f t="shared" si="2"/>
        <v>95.4</v>
      </c>
      <c r="AF23" s="256">
        <f t="shared" si="3"/>
        <v>6.36</v>
      </c>
      <c r="AG23" s="384">
        <f t="shared" si="4"/>
        <v>5.9734693877551015</v>
      </c>
      <c r="AH23" s="361" t="str">
        <f t="shared" si="5"/>
        <v>TB Kh¸</v>
      </c>
      <c r="AI23" s="362">
        <f t="shared" si="6"/>
        <v>4</v>
      </c>
      <c r="AJ23" s="363" t="str">
        <f t="shared" si="7"/>
        <v>Lªn líp</v>
      </c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9"/>
      <c r="BP23" s="259"/>
      <c r="BQ23" s="256"/>
      <c r="BR23" s="256"/>
      <c r="BS23" s="256"/>
      <c r="BT23" s="256"/>
      <c r="BU23" s="256"/>
      <c r="BV23" s="256"/>
      <c r="BW23" s="257"/>
      <c r="BX23" s="256"/>
      <c r="BY23" s="256"/>
      <c r="BZ23" s="260"/>
      <c r="CA23" s="256"/>
      <c r="CB23" s="256"/>
      <c r="CC23" s="256"/>
      <c r="CD23" s="256"/>
      <c r="CE23" s="256"/>
      <c r="CF23" s="256"/>
      <c r="CG23" s="256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6"/>
      <c r="CU23" s="256"/>
      <c r="CV23" s="258"/>
      <c r="CW23" s="258"/>
      <c r="CX23" s="258"/>
      <c r="CY23" s="261"/>
      <c r="CZ23" s="256"/>
      <c r="DA23" s="256"/>
      <c r="DB23" s="320"/>
      <c r="DC23" s="321"/>
      <c r="DD23" s="322"/>
      <c r="DE23" s="323"/>
      <c r="DF23" s="322"/>
      <c r="DG23" s="321"/>
      <c r="DH23" s="321"/>
      <c r="DI23" s="321"/>
      <c r="DJ23" s="321"/>
      <c r="DK23" s="321"/>
      <c r="DL23" s="321"/>
      <c r="DM23" s="321"/>
      <c r="DN23" s="321"/>
      <c r="DO23" s="321"/>
      <c r="DP23" s="321"/>
      <c r="DQ23" s="324"/>
      <c r="DR23" s="325"/>
      <c r="DS23" s="325"/>
      <c r="DT23" s="325"/>
      <c r="DU23" s="325"/>
      <c r="DV23" s="325"/>
      <c r="DW23" s="325"/>
      <c r="DX23" s="325"/>
      <c r="DY23" s="325"/>
      <c r="DZ23" s="325"/>
      <c r="EA23" s="325"/>
      <c r="EB23" s="325"/>
      <c r="EC23" s="325"/>
      <c r="ED23" s="325"/>
      <c r="EE23" s="325"/>
      <c r="EF23" s="325"/>
      <c r="EG23" s="325"/>
      <c r="EH23" s="325"/>
      <c r="EI23" s="325"/>
      <c r="EJ23" s="325"/>
      <c r="EK23" s="325"/>
      <c r="EL23" s="325"/>
      <c r="EM23" s="325"/>
      <c r="EN23" s="325"/>
      <c r="EO23" s="325"/>
      <c r="EP23" s="325"/>
      <c r="EQ23" s="326"/>
    </row>
    <row r="24" spans="1:147" s="263" customFormat="1" ht="15" customHeight="1">
      <c r="A24" s="298">
        <v>19</v>
      </c>
      <c r="B24" s="313" t="s">
        <v>144</v>
      </c>
      <c r="C24" s="314" t="s">
        <v>82</v>
      </c>
      <c r="D24" s="315">
        <v>33612</v>
      </c>
      <c r="E24" s="256">
        <v>8</v>
      </c>
      <c r="F24" s="256"/>
      <c r="G24" s="145">
        <v>6.4</v>
      </c>
      <c r="H24" s="145"/>
      <c r="I24" s="145">
        <v>6.3</v>
      </c>
      <c r="J24" s="147"/>
      <c r="K24" s="145">
        <v>5</v>
      </c>
      <c r="L24" s="147"/>
      <c r="M24" s="145">
        <v>6.2</v>
      </c>
      <c r="N24" s="147"/>
      <c r="O24" s="145">
        <v>5</v>
      </c>
      <c r="P24" s="147"/>
      <c r="Q24" s="165">
        <v>5</v>
      </c>
      <c r="R24" s="147"/>
      <c r="S24" s="147">
        <f t="shared" si="0"/>
        <v>203.2</v>
      </c>
      <c r="T24" s="145">
        <f t="shared" si="1"/>
        <v>5.976470588235294</v>
      </c>
      <c r="U24" s="147">
        <v>6.9</v>
      </c>
      <c r="V24" s="147"/>
      <c r="W24" s="145">
        <v>6.5</v>
      </c>
      <c r="X24" s="147"/>
      <c r="Y24" s="145">
        <v>5.7</v>
      </c>
      <c r="Z24" s="145"/>
      <c r="AA24" s="145">
        <v>5.7</v>
      </c>
      <c r="AB24" s="145"/>
      <c r="AC24" s="145">
        <v>5.9</v>
      </c>
      <c r="AD24" s="145"/>
      <c r="AE24" s="256">
        <f t="shared" si="2"/>
        <v>92.10000000000001</v>
      </c>
      <c r="AF24" s="256">
        <f t="shared" si="3"/>
        <v>6.140000000000001</v>
      </c>
      <c r="AG24" s="384">
        <f t="shared" si="4"/>
        <v>6.0265306122448985</v>
      </c>
      <c r="AH24" s="361" t="str">
        <f t="shared" si="5"/>
        <v>TB Kh¸</v>
      </c>
      <c r="AI24" s="362">
        <f t="shared" si="6"/>
        <v>0</v>
      </c>
      <c r="AJ24" s="363" t="str">
        <f t="shared" si="7"/>
        <v>Lªn líp</v>
      </c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9"/>
      <c r="BP24" s="259"/>
      <c r="BQ24" s="256"/>
      <c r="BR24" s="256"/>
      <c r="BS24" s="256"/>
      <c r="BT24" s="256"/>
      <c r="BU24" s="256"/>
      <c r="BV24" s="256"/>
      <c r="BW24" s="257"/>
      <c r="BX24" s="256"/>
      <c r="BY24" s="256"/>
      <c r="BZ24" s="260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8"/>
      <c r="CW24" s="258"/>
      <c r="CX24" s="258"/>
      <c r="CY24" s="261"/>
      <c r="CZ24" s="256"/>
      <c r="DA24" s="256"/>
      <c r="DB24" s="274"/>
      <c r="DC24" s="256"/>
      <c r="DD24" s="258"/>
      <c r="DE24" s="261"/>
      <c r="DF24" s="258"/>
      <c r="DG24" s="256"/>
      <c r="DH24" s="256"/>
      <c r="DI24" s="256"/>
      <c r="DJ24" s="256"/>
      <c r="DK24" s="256"/>
      <c r="DL24" s="256"/>
      <c r="DM24" s="256"/>
      <c r="DN24" s="256"/>
      <c r="DO24" s="256"/>
      <c r="DP24" s="256"/>
      <c r="DQ24" s="262"/>
      <c r="EQ24" s="264"/>
    </row>
    <row r="25" spans="1:147" s="263" customFormat="1" ht="15" customHeight="1">
      <c r="A25" s="298">
        <v>20</v>
      </c>
      <c r="B25" s="313" t="s">
        <v>45</v>
      </c>
      <c r="C25" s="314" t="s">
        <v>149</v>
      </c>
      <c r="D25" s="315" t="s">
        <v>242</v>
      </c>
      <c r="E25" s="256">
        <v>7</v>
      </c>
      <c r="F25" s="256"/>
      <c r="G25" s="145">
        <v>4.2</v>
      </c>
      <c r="H25" s="171"/>
      <c r="I25" s="145">
        <v>6.6</v>
      </c>
      <c r="J25" s="171"/>
      <c r="K25" s="145">
        <v>5.6</v>
      </c>
      <c r="L25" s="171"/>
      <c r="M25" s="145">
        <v>5.9</v>
      </c>
      <c r="N25" s="171"/>
      <c r="O25" s="145">
        <v>5.9</v>
      </c>
      <c r="P25" s="171"/>
      <c r="Q25" s="174">
        <v>3.7</v>
      </c>
      <c r="R25" s="171">
        <v>3.7</v>
      </c>
      <c r="S25" s="147">
        <f t="shared" si="0"/>
        <v>190.10000000000002</v>
      </c>
      <c r="T25" s="145">
        <f t="shared" si="1"/>
        <v>5.591176470588236</v>
      </c>
      <c r="U25" s="147">
        <v>6.7</v>
      </c>
      <c r="V25" s="147"/>
      <c r="W25" s="145">
        <v>5.4</v>
      </c>
      <c r="X25" s="147"/>
      <c r="Y25" s="145">
        <v>5.5</v>
      </c>
      <c r="Z25" s="145"/>
      <c r="AA25" s="145">
        <v>6.6</v>
      </c>
      <c r="AB25" s="145"/>
      <c r="AC25" s="145">
        <v>6.5</v>
      </c>
      <c r="AD25" s="145"/>
      <c r="AE25" s="256">
        <f t="shared" si="2"/>
        <v>92.1</v>
      </c>
      <c r="AF25" s="256">
        <f t="shared" si="3"/>
        <v>6.14</v>
      </c>
      <c r="AG25" s="384">
        <f t="shared" si="4"/>
        <v>5.759183673469389</v>
      </c>
      <c r="AH25" s="361" t="str">
        <f t="shared" si="5"/>
        <v>Trung b×nh</v>
      </c>
      <c r="AI25" s="362">
        <f t="shared" si="6"/>
        <v>9</v>
      </c>
      <c r="AJ25" s="363" t="str">
        <f t="shared" si="7"/>
        <v>Lªn líp</v>
      </c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9"/>
      <c r="BP25" s="259"/>
      <c r="BQ25" s="256"/>
      <c r="BR25" s="256"/>
      <c r="BS25" s="256"/>
      <c r="BT25" s="256"/>
      <c r="BU25" s="256"/>
      <c r="BV25" s="256"/>
      <c r="BW25" s="257"/>
      <c r="BX25" s="256"/>
      <c r="BY25" s="256"/>
      <c r="BZ25" s="260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8"/>
      <c r="CW25" s="258"/>
      <c r="CX25" s="258"/>
      <c r="CY25" s="261"/>
      <c r="CZ25" s="256"/>
      <c r="DA25" s="256"/>
      <c r="DB25" s="274"/>
      <c r="DC25" s="256"/>
      <c r="DD25" s="258"/>
      <c r="DE25" s="261"/>
      <c r="DF25" s="258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62"/>
      <c r="EQ25" s="264"/>
    </row>
    <row r="26" spans="1:105" ht="15" customHeight="1">
      <c r="A26" s="298">
        <v>21</v>
      </c>
      <c r="B26" s="313" t="s">
        <v>153</v>
      </c>
      <c r="C26" s="314" t="s">
        <v>154</v>
      </c>
      <c r="D26" s="315" t="s">
        <v>244</v>
      </c>
      <c r="E26" s="256">
        <v>7</v>
      </c>
      <c r="F26" s="256"/>
      <c r="G26" s="145">
        <v>5</v>
      </c>
      <c r="H26" s="145"/>
      <c r="I26" s="145">
        <v>5.4</v>
      </c>
      <c r="J26" s="147"/>
      <c r="K26" s="145">
        <v>5.1</v>
      </c>
      <c r="L26" s="147"/>
      <c r="M26" s="145">
        <v>6.9</v>
      </c>
      <c r="N26" s="147"/>
      <c r="O26" s="145">
        <v>6</v>
      </c>
      <c r="P26" s="147"/>
      <c r="Q26" s="148">
        <v>3.7</v>
      </c>
      <c r="R26" s="147">
        <v>3.7</v>
      </c>
      <c r="S26" s="147">
        <f t="shared" si="0"/>
        <v>186.3</v>
      </c>
      <c r="T26" s="145">
        <f t="shared" si="1"/>
        <v>5.479411764705882</v>
      </c>
      <c r="U26" s="147">
        <v>7</v>
      </c>
      <c r="V26" s="147"/>
      <c r="W26" s="145">
        <v>5.2</v>
      </c>
      <c r="X26" s="147"/>
      <c r="Y26" s="145">
        <v>5.7</v>
      </c>
      <c r="Z26" s="145"/>
      <c r="AA26" s="145">
        <v>6.9</v>
      </c>
      <c r="AB26" s="145"/>
      <c r="AC26" s="145">
        <v>5</v>
      </c>
      <c r="AD26" s="145"/>
      <c r="AE26" s="256">
        <f t="shared" si="2"/>
        <v>89.4</v>
      </c>
      <c r="AF26" s="256">
        <f t="shared" si="3"/>
        <v>5.96</v>
      </c>
      <c r="AG26" s="384">
        <f t="shared" si="4"/>
        <v>5.626530612244899</v>
      </c>
      <c r="AH26" s="361" t="str">
        <f t="shared" si="5"/>
        <v>Trung b×nh</v>
      </c>
      <c r="AI26" s="362">
        <f t="shared" si="6"/>
        <v>5</v>
      </c>
      <c r="AJ26" s="363" t="str">
        <f t="shared" si="7"/>
        <v>Lªn líp</v>
      </c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2"/>
    </row>
    <row r="27" spans="1:105" ht="15" customHeight="1">
      <c r="A27" s="298">
        <v>22</v>
      </c>
      <c r="B27" s="388" t="s">
        <v>36</v>
      </c>
      <c r="C27" s="392" t="s">
        <v>105</v>
      </c>
      <c r="D27" s="315">
        <v>33757</v>
      </c>
      <c r="E27" s="256">
        <v>8</v>
      </c>
      <c r="F27" s="256"/>
      <c r="G27" s="145">
        <v>5.3</v>
      </c>
      <c r="H27" s="171"/>
      <c r="I27" s="145">
        <v>5</v>
      </c>
      <c r="J27" s="171"/>
      <c r="K27" s="145">
        <v>5.4</v>
      </c>
      <c r="L27" s="171"/>
      <c r="M27" s="145">
        <v>5.2</v>
      </c>
      <c r="N27" s="171">
        <v>3.2</v>
      </c>
      <c r="O27" s="145">
        <v>5.5</v>
      </c>
      <c r="P27" s="171"/>
      <c r="Q27" s="165">
        <v>5</v>
      </c>
      <c r="R27" s="171">
        <v>3.5</v>
      </c>
      <c r="S27" s="147">
        <f t="shared" si="0"/>
        <v>191.2</v>
      </c>
      <c r="T27" s="145">
        <f t="shared" si="1"/>
        <v>5.623529411764705</v>
      </c>
      <c r="U27" s="175">
        <v>5.7</v>
      </c>
      <c r="V27" s="171"/>
      <c r="W27" s="145">
        <v>6</v>
      </c>
      <c r="X27" s="171"/>
      <c r="Y27" s="175">
        <v>5.4</v>
      </c>
      <c r="Z27" s="175">
        <v>4.4</v>
      </c>
      <c r="AA27" s="175">
        <v>6.4</v>
      </c>
      <c r="AB27" s="175"/>
      <c r="AC27" s="175">
        <v>5.5</v>
      </c>
      <c r="AD27" s="175"/>
      <c r="AE27" s="256">
        <f t="shared" si="2"/>
        <v>87</v>
      </c>
      <c r="AF27" s="256">
        <f t="shared" si="3"/>
        <v>5.8</v>
      </c>
      <c r="AG27" s="384">
        <f t="shared" si="4"/>
        <v>5.677551020408163</v>
      </c>
      <c r="AH27" s="361" t="str">
        <f t="shared" si="5"/>
        <v>Trung b×nh</v>
      </c>
      <c r="AI27" s="362">
        <f t="shared" si="6"/>
        <v>0</v>
      </c>
      <c r="AJ27" s="363" t="str">
        <f t="shared" si="7"/>
        <v>Lªn líp</v>
      </c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</row>
    <row r="28" spans="1:105" ht="15" customHeight="1">
      <c r="A28" s="298">
        <v>23</v>
      </c>
      <c r="B28" s="313" t="s">
        <v>165</v>
      </c>
      <c r="C28" s="314" t="s">
        <v>166</v>
      </c>
      <c r="D28" s="315" t="s">
        <v>248</v>
      </c>
      <c r="E28" s="316">
        <v>7</v>
      </c>
      <c r="F28" s="262"/>
      <c r="G28" s="145">
        <v>5.1</v>
      </c>
      <c r="H28" s="171"/>
      <c r="I28" s="145">
        <v>6.1</v>
      </c>
      <c r="J28" s="171"/>
      <c r="K28" s="145">
        <v>5</v>
      </c>
      <c r="L28" s="171">
        <v>4.5</v>
      </c>
      <c r="M28" s="145">
        <v>5.4</v>
      </c>
      <c r="N28" s="171"/>
      <c r="O28" s="145">
        <v>5</v>
      </c>
      <c r="P28" s="171"/>
      <c r="Q28" s="174">
        <v>4.2</v>
      </c>
      <c r="R28" s="171">
        <v>3.7</v>
      </c>
      <c r="S28" s="147">
        <f t="shared" si="0"/>
        <v>184.6</v>
      </c>
      <c r="T28" s="145">
        <f t="shared" si="1"/>
        <v>5.429411764705883</v>
      </c>
      <c r="U28" s="171">
        <v>4.9</v>
      </c>
      <c r="V28" s="171"/>
      <c r="W28" s="145">
        <v>7.2</v>
      </c>
      <c r="X28" s="171"/>
      <c r="Y28" s="175">
        <v>5.9</v>
      </c>
      <c r="Z28" s="175"/>
      <c r="AA28" s="175">
        <v>6.3</v>
      </c>
      <c r="AB28" s="175"/>
      <c r="AC28" s="175">
        <v>4.5</v>
      </c>
      <c r="AD28" s="175"/>
      <c r="AE28" s="256">
        <f t="shared" si="2"/>
        <v>86.4</v>
      </c>
      <c r="AF28" s="256">
        <f t="shared" si="3"/>
        <v>5.760000000000001</v>
      </c>
      <c r="AG28" s="384">
        <f t="shared" si="4"/>
        <v>5.530612244897959</v>
      </c>
      <c r="AH28" s="361" t="str">
        <f t="shared" si="5"/>
        <v>Trung b×nh</v>
      </c>
      <c r="AI28" s="362">
        <f t="shared" si="6"/>
        <v>11</v>
      </c>
      <c r="AJ28" s="363" t="str">
        <f t="shared" si="7"/>
        <v>Lªn líp</v>
      </c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2"/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  <c r="CW28" s="262"/>
      <c r="CX28" s="262"/>
      <c r="CY28" s="262"/>
      <c r="CZ28" s="262"/>
      <c r="DA28" s="262"/>
    </row>
    <row r="29" spans="1:105" ht="15" customHeight="1">
      <c r="A29" s="298">
        <v>24</v>
      </c>
      <c r="B29" s="313" t="s">
        <v>88</v>
      </c>
      <c r="C29" s="314" t="s">
        <v>25</v>
      </c>
      <c r="D29" s="315">
        <v>34276</v>
      </c>
      <c r="E29" s="256">
        <v>6</v>
      </c>
      <c r="F29" s="256"/>
      <c r="G29" s="145">
        <v>4</v>
      </c>
      <c r="H29" s="171"/>
      <c r="I29" s="145">
        <v>5.1</v>
      </c>
      <c r="J29" s="175"/>
      <c r="K29" s="145">
        <v>5.2</v>
      </c>
      <c r="L29" s="171"/>
      <c r="M29" s="145">
        <v>5</v>
      </c>
      <c r="N29" s="171">
        <v>3.5</v>
      </c>
      <c r="O29" s="145">
        <v>5.6</v>
      </c>
      <c r="P29" s="171">
        <v>4.1</v>
      </c>
      <c r="Q29" s="165">
        <v>3.8</v>
      </c>
      <c r="R29" s="171">
        <v>3.3</v>
      </c>
      <c r="S29" s="147">
        <f t="shared" si="0"/>
        <v>168.4</v>
      </c>
      <c r="T29" s="145">
        <f t="shared" si="1"/>
        <v>4.952941176470588</v>
      </c>
      <c r="U29" s="171">
        <v>6.7</v>
      </c>
      <c r="V29" s="171"/>
      <c r="W29" s="145">
        <v>5.7</v>
      </c>
      <c r="X29" s="171"/>
      <c r="Y29" s="175">
        <v>5.9</v>
      </c>
      <c r="Z29" s="175"/>
      <c r="AA29" s="175">
        <v>4.9</v>
      </c>
      <c r="AB29" s="175"/>
      <c r="AC29" s="175">
        <v>5.5</v>
      </c>
      <c r="AD29" s="175"/>
      <c r="AE29" s="256">
        <f t="shared" si="2"/>
        <v>86.1</v>
      </c>
      <c r="AF29" s="256">
        <f t="shared" si="3"/>
        <v>5.739999999999999</v>
      </c>
      <c r="AG29" s="384">
        <f t="shared" si="4"/>
        <v>5.1938775510204085</v>
      </c>
      <c r="AH29" s="361" t="str">
        <f t="shared" si="5"/>
        <v>Trung b×nh</v>
      </c>
      <c r="AI29" s="362">
        <f t="shared" si="6"/>
        <v>12</v>
      </c>
      <c r="AJ29" s="363" t="str">
        <f t="shared" si="7"/>
        <v>Lªn líp</v>
      </c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</row>
    <row r="30" spans="1:105" ht="15" customHeight="1">
      <c r="A30" s="298">
        <v>25</v>
      </c>
      <c r="B30" s="313" t="s">
        <v>158</v>
      </c>
      <c r="C30" s="314" t="s">
        <v>41</v>
      </c>
      <c r="D30" s="315">
        <v>33820</v>
      </c>
      <c r="E30" s="256">
        <v>6</v>
      </c>
      <c r="F30" s="256"/>
      <c r="G30" s="145">
        <v>5</v>
      </c>
      <c r="H30" s="145"/>
      <c r="I30" s="145">
        <v>5.1</v>
      </c>
      <c r="J30" s="147"/>
      <c r="K30" s="145">
        <v>4.5</v>
      </c>
      <c r="L30" s="147">
        <v>4.5</v>
      </c>
      <c r="M30" s="145">
        <v>5.1</v>
      </c>
      <c r="N30" s="147">
        <v>4.1</v>
      </c>
      <c r="O30" s="145">
        <v>6.1</v>
      </c>
      <c r="P30" s="147"/>
      <c r="Q30" s="148">
        <v>5.1</v>
      </c>
      <c r="R30" s="147"/>
      <c r="S30" s="147">
        <f t="shared" si="0"/>
        <v>174.7</v>
      </c>
      <c r="T30" s="145">
        <f t="shared" si="1"/>
        <v>5.138235294117647</v>
      </c>
      <c r="U30" s="171">
        <v>7.7</v>
      </c>
      <c r="V30" s="171"/>
      <c r="W30" s="145">
        <v>5.5</v>
      </c>
      <c r="X30" s="171"/>
      <c r="Y30" s="175">
        <v>5.5</v>
      </c>
      <c r="Z30" s="175"/>
      <c r="AA30" s="175">
        <v>4.5</v>
      </c>
      <c r="AB30" s="175"/>
      <c r="AC30" s="175">
        <v>4</v>
      </c>
      <c r="AD30" s="175"/>
      <c r="AE30" s="256">
        <f t="shared" si="2"/>
        <v>81.6</v>
      </c>
      <c r="AF30" s="256">
        <f t="shared" si="3"/>
        <v>5.4399999999999995</v>
      </c>
      <c r="AG30" s="384">
        <f t="shared" si="4"/>
        <v>5.230612244897959</v>
      </c>
      <c r="AH30" s="361" t="str">
        <f t="shared" si="5"/>
        <v>Trung b×nh</v>
      </c>
      <c r="AI30" s="362">
        <f t="shared" si="6"/>
        <v>14</v>
      </c>
      <c r="AJ30" s="363" t="str">
        <f t="shared" si="7"/>
        <v>Lªn líp</v>
      </c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2"/>
      <c r="CR30" s="262"/>
      <c r="CS30" s="262"/>
      <c r="CT30" s="262"/>
      <c r="CU30" s="262"/>
      <c r="CV30" s="262"/>
      <c r="CW30" s="262"/>
      <c r="CX30" s="262"/>
      <c r="CY30" s="262"/>
      <c r="CZ30" s="262"/>
      <c r="DA30" s="262"/>
    </row>
    <row r="31" spans="1:105" ht="15" customHeight="1">
      <c r="A31" s="298">
        <v>26</v>
      </c>
      <c r="B31" s="317" t="s">
        <v>164</v>
      </c>
      <c r="C31" s="318" t="s">
        <v>46</v>
      </c>
      <c r="D31" s="319" t="s">
        <v>247</v>
      </c>
      <c r="E31" s="316"/>
      <c r="F31" s="262"/>
      <c r="G31" s="145">
        <v>5</v>
      </c>
      <c r="H31" s="171"/>
      <c r="I31" s="145">
        <v>5.4</v>
      </c>
      <c r="J31" s="171">
        <v>4.8</v>
      </c>
      <c r="K31" s="145">
        <v>4.8</v>
      </c>
      <c r="L31" s="171">
        <v>4.3</v>
      </c>
      <c r="M31" s="145">
        <v>6.4</v>
      </c>
      <c r="N31" s="171"/>
      <c r="O31" s="145">
        <v>4.9</v>
      </c>
      <c r="P31" s="171">
        <v>4.4</v>
      </c>
      <c r="Q31" s="174">
        <v>5.4</v>
      </c>
      <c r="R31" s="171">
        <v>4.9</v>
      </c>
      <c r="S31" s="147">
        <f t="shared" si="0"/>
        <v>153.2</v>
      </c>
      <c r="T31" s="145">
        <f t="shared" si="1"/>
        <v>4.5058823529411764</v>
      </c>
      <c r="U31" s="171">
        <v>6.5</v>
      </c>
      <c r="V31" s="171"/>
      <c r="W31" s="145">
        <v>5.4</v>
      </c>
      <c r="X31" s="171"/>
      <c r="Y31" s="175">
        <v>6.2</v>
      </c>
      <c r="Z31" s="175"/>
      <c r="AA31" s="175">
        <v>4.7</v>
      </c>
      <c r="AB31" s="175"/>
      <c r="AC31" s="175">
        <v>4</v>
      </c>
      <c r="AD31" s="175"/>
      <c r="AE31" s="256">
        <f t="shared" si="2"/>
        <v>80.4</v>
      </c>
      <c r="AF31" s="256">
        <f t="shared" si="3"/>
        <v>5.36</v>
      </c>
      <c r="AG31" s="384">
        <f t="shared" si="4"/>
        <v>4.7673469387755105</v>
      </c>
      <c r="AH31" s="361" t="str">
        <f t="shared" si="5"/>
        <v>YÕu</v>
      </c>
      <c r="AI31" s="362">
        <f t="shared" si="6"/>
        <v>21</v>
      </c>
      <c r="AJ31" s="363" t="str">
        <f t="shared" si="7"/>
        <v>Ngõng häc</v>
      </c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2"/>
      <c r="CV31" s="262"/>
      <c r="CW31" s="262"/>
      <c r="CX31" s="262"/>
      <c r="CY31" s="262"/>
      <c r="CZ31" s="262"/>
      <c r="DA31" s="262"/>
    </row>
    <row r="32" spans="1:105" ht="15" customHeight="1">
      <c r="A32" s="298">
        <v>27</v>
      </c>
      <c r="B32" s="313" t="s">
        <v>32</v>
      </c>
      <c r="C32" s="314" t="s">
        <v>136</v>
      </c>
      <c r="D32" s="315">
        <v>34153</v>
      </c>
      <c r="E32" s="256">
        <v>6</v>
      </c>
      <c r="F32" s="256"/>
      <c r="G32" s="145">
        <v>5</v>
      </c>
      <c r="H32" s="146"/>
      <c r="I32" s="145">
        <v>5.1</v>
      </c>
      <c r="J32" s="146"/>
      <c r="K32" s="145">
        <v>5</v>
      </c>
      <c r="L32" s="146" t="s">
        <v>271</v>
      </c>
      <c r="M32" s="145">
        <v>5.6</v>
      </c>
      <c r="N32" s="146"/>
      <c r="O32" s="145">
        <v>5.6</v>
      </c>
      <c r="P32" s="146"/>
      <c r="Q32" s="148">
        <v>2.9</v>
      </c>
      <c r="R32" s="146" t="s">
        <v>272</v>
      </c>
      <c r="S32" s="147">
        <f t="shared" si="0"/>
        <v>168.7</v>
      </c>
      <c r="T32" s="145">
        <f t="shared" si="1"/>
        <v>4.961764705882352</v>
      </c>
      <c r="U32" s="147">
        <v>8</v>
      </c>
      <c r="V32" s="147"/>
      <c r="W32" s="147"/>
      <c r="X32" s="147"/>
      <c r="Y32" s="145">
        <v>6.5</v>
      </c>
      <c r="Z32" s="145"/>
      <c r="AA32" s="145">
        <v>6.7</v>
      </c>
      <c r="AB32" s="145"/>
      <c r="AC32" s="145">
        <v>5.5</v>
      </c>
      <c r="AD32" s="145"/>
      <c r="AE32" s="256">
        <f t="shared" si="2"/>
        <v>80.1</v>
      </c>
      <c r="AF32" s="256">
        <f t="shared" si="3"/>
        <v>5.34</v>
      </c>
      <c r="AG32" s="384">
        <f t="shared" si="4"/>
        <v>5.077551020408163</v>
      </c>
      <c r="AH32" s="361" t="str">
        <f t="shared" si="5"/>
        <v>Trung b×nh</v>
      </c>
      <c r="AI32" s="362">
        <f t="shared" si="6"/>
        <v>8</v>
      </c>
      <c r="AJ32" s="363" t="str">
        <f t="shared" si="7"/>
        <v>Lªn líp</v>
      </c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2"/>
      <c r="DA32" s="262"/>
    </row>
    <row r="33" spans="1:105" ht="15" customHeight="1">
      <c r="A33" s="298">
        <v>28</v>
      </c>
      <c r="B33" s="313" t="s">
        <v>170</v>
      </c>
      <c r="C33" s="314" t="s">
        <v>171</v>
      </c>
      <c r="D33" s="315">
        <v>33485</v>
      </c>
      <c r="E33" s="316">
        <v>6</v>
      </c>
      <c r="F33" s="262"/>
      <c r="G33" s="145">
        <v>4.1</v>
      </c>
      <c r="H33" s="171"/>
      <c r="I33" s="145">
        <v>5.4</v>
      </c>
      <c r="J33" s="171"/>
      <c r="K33" s="145">
        <v>5.4</v>
      </c>
      <c r="L33" s="171">
        <v>4.9</v>
      </c>
      <c r="M33" s="145">
        <v>7</v>
      </c>
      <c r="N33" s="171"/>
      <c r="O33" s="145">
        <v>5.1</v>
      </c>
      <c r="P33" s="171"/>
      <c r="Q33" s="174">
        <v>2.3</v>
      </c>
      <c r="R33" s="171">
        <v>2.3</v>
      </c>
      <c r="S33" s="147">
        <f t="shared" si="0"/>
        <v>171.70000000000002</v>
      </c>
      <c r="T33" s="145">
        <f t="shared" si="1"/>
        <v>5.050000000000001</v>
      </c>
      <c r="U33" s="175">
        <v>6</v>
      </c>
      <c r="V33" s="175"/>
      <c r="W33" s="145">
        <v>6.4</v>
      </c>
      <c r="X33" s="171"/>
      <c r="Y33" s="175">
        <v>5.4</v>
      </c>
      <c r="Z33" s="175"/>
      <c r="AA33" s="175">
        <v>4.7</v>
      </c>
      <c r="AB33" s="175"/>
      <c r="AC33" s="175">
        <v>4</v>
      </c>
      <c r="AD33" s="175"/>
      <c r="AE33" s="256">
        <f t="shared" si="2"/>
        <v>79.5</v>
      </c>
      <c r="AF33" s="256">
        <f t="shared" si="3"/>
        <v>5.3</v>
      </c>
      <c r="AG33" s="384">
        <f t="shared" si="4"/>
        <v>5.126530612244898</v>
      </c>
      <c r="AH33" s="361" t="str">
        <f t="shared" si="5"/>
        <v>Trung b×nh</v>
      </c>
      <c r="AI33" s="362">
        <f t="shared" si="6"/>
        <v>15</v>
      </c>
      <c r="AJ33" s="363" t="str">
        <f t="shared" si="7"/>
        <v>Lªn líp</v>
      </c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A33" s="262"/>
      <c r="CB33" s="262"/>
      <c r="CC33" s="262"/>
      <c r="CD33" s="262"/>
      <c r="CE33" s="262"/>
      <c r="CF33" s="262"/>
      <c r="CG33" s="262"/>
      <c r="CH33" s="262"/>
      <c r="CI33" s="262"/>
      <c r="CJ33" s="262"/>
      <c r="CK33" s="262"/>
      <c r="CL33" s="262"/>
      <c r="CM33" s="262"/>
      <c r="CN33" s="262"/>
      <c r="CO33" s="262"/>
      <c r="CP33" s="262"/>
      <c r="CQ33" s="262"/>
      <c r="CR33" s="262"/>
      <c r="CS33" s="262"/>
      <c r="CT33" s="262"/>
      <c r="CU33" s="262"/>
      <c r="CV33" s="262"/>
      <c r="CW33" s="262"/>
      <c r="CX33" s="262"/>
      <c r="CY33" s="262"/>
      <c r="CZ33" s="262"/>
      <c r="DA33" s="262"/>
    </row>
    <row r="34" spans="1:105" ht="15" customHeight="1">
      <c r="A34" s="298">
        <v>29</v>
      </c>
      <c r="B34" s="313" t="s">
        <v>173</v>
      </c>
      <c r="C34" s="314" t="s">
        <v>90</v>
      </c>
      <c r="D34" s="315" t="s">
        <v>251</v>
      </c>
      <c r="E34" s="316">
        <v>8</v>
      </c>
      <c r="F34" s="262"/>
      <c r="G34" s="196">
        <v>6</v>
      </c>
      <c r="H34" s="342"/>
      <c r="I34" s="196">
        <v>6</v>
      </c>
      <c r="J34" s="342"/>
      <c r="K34" s="196">
        <v>5.1</v>
      </c>
      <c r="L34" s="342"/>
      <c r="M34" s="196">
        <v>6.8</v>
      </c>
      <c r="N34" s="342"/>
      <c r="O34" s="196">
        <v>6.2</v>
      </c>
      <c r="P34" s="342"/>
      <c r="Q34" s="344">
        <v>5.1</v>
      </c>
      <c r="R34" s="342"/>
      <c r="S34" s="147">
        <f t="shared" si="0"/>
        <v>205.89999999999998</v>
      </c>
      <c r="T34" s="145">
        <f t="shared" si="1"/>
        <v>6.055882352941175</v>
      </c>
      <c r="U34" s="345">
        <v>6.9</v>
      </c>
      <c r="V34" s="342"/>
      <c r="W34" s="196"/>
      <c r="X34" s="342"/>
      <c r="Y34" s="345">
        <v>6</v>
      </c>
      <c r="Z34" s="345"/>
      <c r="AA34" s="345">
        <v>5.9</v>
      </c>
      <c r="AB34" s="345"/>
      <c r="AC34" s="345">
        <v>5.5</v>
      </c>
      <c r="AD34" s="345"/>
      <c r="AE34" s="256">
        <f t="shared" si="2"/>
        <v>72.9</v>
      </c>
      <c r="AF34" s="256">
        <f t="shared" si="3"/>
        <v>4.86</v>
      </c>
      <c r="AG34" s="384">
        <f t="shared" si="4"/>
        <v>5.689795918367346</v>
      </c>
      <c r="AH34" s="361" t="str">
        <f t="shared" si="5"/>
        <v>Trung b×nh</v>
      </c>
      <c r="AI34" s="362">
        <f t="shared" si="6"/>
        <v>3</v>
      </c>
      <c r="AJ34" s="363" t="str">
        <f t="shared" si="7"/>
        <v>Lªn líp</v>
      </c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2"/>
      <c r="CR34" s="262"/>
      <c r="CS34" s="262"/>
      <c r="CT34" s="262"/>
      <c r="CU34" s="262"/>
      <c r="CV34" s="262"/>
      <c r="CW34" s="262"/>
      <c r="CX34" s="262"/>
      <c r="CY34" s="262"/>
      <c r="CZ34" s="262"/>
      <c r="DA34" s="262"/>
    </row>
    <row r="35" spans="1:147" ht="15" customHeight="1">
      <c r="A35" s="298">
        <v>30</v>
      </c>
      <c r="B35" s="313" t="s">
        <v>152</v>
      </c>
      <c r="C35" s="314" t="s">
        <v>85</v>
      </c>
      <c r="D35" s="315" t="s">
        <v>239</v>
      </c>
      <c r="E35" s="256">
        <v>7</v>
      </c>
      <c r="F35" s="256"/>
      <c r="G35" s="145">
        <v>4.3</v>
      </c>
      <c r="H35" s="145"/>
      <c r="I35" s="145">
        <v>5.2</v>
      </c>
      <c r="J35" s="147"/>
      <c r="K35" s="145">
        <v>5.3</v>
      </c>
      <c r="L35" s="147"/>
      <c r="M35" s="145">
        <v>5.4</v>
      </c>
      <c r="N35" s="147">
        <v>2.9</v>
      </c>
      <c r="O35" s="145">
        <v>5.1</v>
      </c>
      <c r="P35" s="147"/>
      <c r="Q35" s="148"/>
      <c r="R35" s="147"/>
      <c r="S35" s="147">
        <f t="shared" si="0"/>
        <v>157.60000000000002</v>
      </c>
      <c r="T35" s="145">
        <f t="shared" si="1"/>
        <v>4.635294117647059</v>
      </c>
      <c r="U35" s="147">
        <v>7</v>
      </c>
      <c r="V35" s="147"/>
      <c r="W35" s="145"/>
      <c r="X35" s="147"/>
      <c r="Y35" s="145">
        <v>5.2</v>
      </c>
      <c r="Z35" s="145"/>
      <c r="AA35" s="145">
        <v>4.7</v>
      </c>
      <c r="AB35" s="145"/>
      <c r="AC35" s="145">
        <v>4.5</v>
      </c>
      <c r="AD35" s="145"/>
      <c r="AE35" s="256">
        <f t="shared" si="2"/>
        <v>64.2</v>
      </c>
      <c r="AF35" s="256">
        <f t="shared" si="3"/>
        <v>4.28</v>
      </c>
      <c r="AG35" s="384">
        <f t="shared" si="4"/>
        <v>4.5265306122448985</v>
      </c>
      <c r="AH35" s="361" t="str">
        <f t="shared" si="5"/>
        <v>YÕu</v>
      </c>
      <c r="AI35" s="362">
        <f t="shared" si="6"/>
        <v>18</v>
      </c>
      <c r="AJ35" s="363" t="str">
        <f t="shared" si="7"/>
        <v>Ngõng häc</v>
      </c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9"/>
      <c r="BP35" s="259"/>
      <c r="BQ35" s="256"/>
      <c r="BR35" s="256"/>
      <c r="BS35" s="256"/>
      <c r="BT35" s="256"/>
      <c r="BU35" s="256"/>
      <c r="BV35" s="256"/>
      <c r="BW35" s="257"/>
      <c r="BX35" s="256"/>
      <c r="BY35" s="256"/>
      <c r="BZ35" s="260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8"/>
      <c r="CW35" s="258"/>
      <c r="CX35" s="258"/>
      <c r="CY35" s="261"/>
      <c r="CZ35" s="256"/>
      <c r="DA35" s="256"/>
      <c r="DB35" s="274"/>
      <c r="DC35" s="256"/>
      <c r="DD35" s="258"/>
      <c r="DE35" s="261"/>
      <c r="DF35" s="258"/>
      <c r="DG35" s="256"/>
      <c r="DH35" s="256"/>
      <c r="DI35" s="256"/>
      <c r="DJ35" s="256"/>
      <c r="DK35" s="256"/>
      <c r="DL35" s="256"/>
      <c r="DM35" s="256"/>
      <c r="DN35" s="256"/>
      <c r="DO35" s="256"/>
      <c r="DP35" s="256"/>
      <c r="DQ35" s="262"/>
      <c r="DR35" s="263"/>
      <c r="DS35" s="263"/>
      <c r="DT35" s="263"/>
      <c r="DU35" s="263"/>
      <c r="DV35" s="263"/>
      <c r="DW35" s="263"/>
      <c r="DX35" s="263"/>
      <c r="DY35" s="263"/>
      <c r="DZ35" s="263"/>
      <c r="EA35" s="263"/>
      <c r="EB35" s="263"/>
      <c r="EC35" s="263"/>
      <c r="ED35" s="263"/>
      <c r="EE35" s="263"/>
      <c r="EF35" s="263"/>
      <c r="EG35" s="263"/>
      <c r="EH35" s="263"/>
      <c r="EI35" s="263"/>
      <c r="EJ35" s="263"/>
      <c r="EK35" s="263"/>
      <c r="EL35" s="263"/>
      <c r="EM35" s="263"/>
      <c r="EN35" s="263"/>
      <c r="EO35" s="263"/>
      <c r="EP35" s="263"/>
      <c r="EQ35" s="264"/>
    </row>
    <row r="36" spans="1:147" ht="15" customHeight="1">
      <c r="A36" s="298">
        <v>31</v>
      </c>
      <c r="B36" s="387" t="s">
        <v>155</v>
      </c>
      <c r="C36" s="390" t="s">
        <v>40</v>
      </c>
      <c r="D36" s="394">
        <v>32454</v>
      </c>
      <c r="E36" s="256">
        <v>7</v>
      </c>
      <c r="F36" s="256"/>
      <c r="G36" s="145">
        <v>5</v>
      </c>
      <c r="H36" s="145"/>
      <c r="I36" s="145">
        <v>5.2</v>
      </c>
      <c r="J36" s="147">
        <v>4.7</v>
      </c>
      <c r="K36" s="145">
        <v>4.9</v>
      </c>
      <c r="L36" s="147">
        <v>4.4</v>
      </c>
      <c r="M36" s="145"/>
      <c r="N36" s="147"/>
      <c r="O36" s="145">
        <v>5</v>
      </c>
      <c r="P36" s="147">
        <v>4</v>
      </c>
      <c r="Q36" s="148"/>
      <c r="R36" s="147"/>
      <c r="S36" s="147">
        <f t="shared" si="0"/>
        <v>135.4</v>
      </c>
      <c r="T36" s="145">
        <f t="shared" si="1"/>
        <v>3.9823529411764707</v>
      </c>
      <c r="U36" s="147">
        <v>4.9</v>
      </c>
      <c r="V36" s="147"/>
      <c r="W36" s="145"/>
      <c r="X36" s="147"/>
      <c r="Y36" s="145">
        <v>6.2</v>
      </c>
      <c r="Z36" s="145"/>
      <c r="AA36" s="145">
        <v>4.9</v>
      </c>
      <c r="AB36" s="145"/>
      <c r="AC36" s="145">
        <v>5</v>
      </c>
      <c r="AD36" s="145"/>
      <c r="AE36" s="256">
        <f t="shared" si="2"/>
        <v>63.00000000000001</v>
      </c>
      <c r="AF36" s="256">
        <f t="shared" si="3"/>
        <v>4.2</v>
      </c>
      <c r="AG36" s="384">
        <f t="shared" si="4"/>
        <v>4.048979591836734</v>
      </c>
      <c r="AH36" s="361" t="str">
        <f t="shared" si="5"/>
        <v>YÕu</v>
      </c>
      <c r="AI36" s="362">
        <f t="shared" si="6"/>
        <v>26</v>
      </c>
      <c r="AJ36" s="363" t="str">
        <f t="shared" si="7"/>
        <v>Ngõng häc</v>
      </c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9"/>
      <c r="BP36" s="259"/>
      <c r="BQ36" s="256"/>
      <c r="BR36" s="256"/>
      <c r="BS36" s="256"/>
      <c r="BT36" s="256"/>
      <c r="BU36" s="256"/>
      <c r="BV36" s="256"/>
      <c r="BW36" s="257"/>
      <c r="BX36" s="256"/>
      <c r="BY36" s="256"/>
      <c r="BZ36" s="260"/>
      <c r="CA36" s="256"/>
      <c r="CB36" s="256"/>
      <c r="CC36" s="256"/>
      <c r="CD36" s="256"/>
      <c r="CE36" s="256"/>
      <c r="CF36" s="256"/>
      <c r="CG36" s="256"/>
      <c r="CH36" s="256"/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256"/>
      <c r="CV36" s="258"/>
      <c r="CW36" s="258"/>
      <c r="CX36" s="258"/>
      <c r="CY36" s="261"/>
      <c r="CZ36" s="256"/>
      <c r="DA36" s="256"/>
      <c r="DB36" s="274"/>
      <c r="DC36" s="256"/>
      <c r="DD36" s="258"/>
      <c r="DE36" s="261"/>
      <c r="DF36" s="258"/>
      <c r="DG36" s="256"/>
      <c r="DH36" s="256"/>
      <c r="DI36" s="256"/>
      <c r="DJ36" s="256"/>
      <c r="DK36" s="256"/>
      <c r="DL36" s="256"/>
      <c r="DM36" s="256"/>
      <c r="DN36" s="256"/>
      <c r="DO36" s="256"/>
      <c r="DP36" s="256"/>
      <c r="DQ36" s="262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/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4"/>
    </row>
    <row r="37" spans="1:147" ht="15" customHeight="1">
      <c r="A37" s="298">
        <v>32</v>
      </c>
      <c r="B37" s="340" t="s">
        <v>175</v>
      </c>
      <c r="C37" s="391" t="s">
        <v>48</v>
      </c>
      <c r="D37" s="315">
        <v>34064</v>
      </c>
      <c r="E37" s="256">
        <v>6</v>
      </c>
      <c r="F37" s="256"/>
      <c r="G37" s="186">
        <v>5.4</v>
      </c>
      <c r="H37" s="185"/>
      <c r="I37" s="186">
        <v>7.1</v>
      </c>
      <c r="J37" s="185"/>
      <c r="K37" s="186">
        <v>5.6</v>
      </c>
      <c r="L37" s="395"/>
      <c r="M37" s="186">
        <v>6.9</v>
      </c>
      <c r="N37" s="185"/>
      <c r="O37" s="186">
        <v>6.5</v>
      </c>
      <c r="P37" s="185"/>
      <c r="Q37" s="238">
        <v>7</v>
      </c>
      <c r="R37" s="185"/>
      <c r="S37" s="147">
        <f t="shared" si="0"/>
        <v>214.6</v>
      </c>
      <c r="T37" s="145">
        <f t="shared" si="1"/>
        <v>6.311764705882353</v>
      </c>
      <c r="U37" s="187">
        <v>1.7</v>
      </c>
      <c r="V37" s="185"/>
      <c r="W37" s="186"/>
      <c r="X37" s="185"/>
      <c r="Y37" s="187"/>
      <c r="Z37" s="187"/>
      <c r="AA37" s="187"/>
      <c r="AB37" s="187"/>
      <c r="AC37" s="187"/>
      <c r="AD37" s="187"/>
      <c r="AE37" s="269">
        <f t="shared" si="2"/>
        <v>5.1</v>
      </c>
      <c r="AF37" s="269">
        <f t="shared" si="3"/>
        <v>0.33999999999999997</v>
      </c>
      <c r="AG37" s="385">
        <f t="shared" si="4"/>
        <v>4.483673469387755</v>
      </c>
      <c r="AH37" s="361" t="str">
        <f t="shared" si="5"/>
        <v>YÕu</v>
      </c>
      <c r="AI37" s="377">
        <f t="shared" si="6"/>
        <v>15</v>
      </c>
      <c r="AJ37" s="378" t="str">
        <f t="shared" si="7"/>
        <v>Ngõng häc</v>
      </c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9"/>
      <c r="BP37" s="259"/>
      <c r="BQ37" s="256"/>
      <c r="BR37" s="256"/>
      <c r="BS37" s="256"/>
      <c r="BT37" s="256"/>
      <c r="BU37" s="256"/>
      <c r="BV37" s="256"/>
      <c r="BW37" s="257"/>
      <c r="BX37" s="256"/>
      <c r="BY37" s="256"/>
      <c r="BZ37" s="256"/>
      <c r="CA37" s="256"/>
      <c r="CB37" s="256"/>
      <c r="CC37" s="256"/>
      <c r="CD37" s="256"/>
      <c r="CE37" s="256"/>
      <c r="CF37" s="256"/>
      <c r="CG37" s="256"/>
      <c r="CH37" s="256"/>
      <c r="CI37" s="256"/>
      <c r="CJ37" s="256"/>
      <c r="CK37" s="256"/>
      <c r="CL37" s="256"/>
      <c r="CM37" s="256"/>
      <c r="CN37" s="256"/>
      <c r="CO37" s="256"/>
      <c r="CP37" s="256"/>
      <c r="CQ37" s="256"/>
      <c r="CR37" s="256"/>
      <c r="CS37" s="256"/>
      <c r="CT37" s="256"/>
      <c r="CU37" s="256"/>
      <c r="CV37" s="258"/>
      <c r="CW37" s="258"/>
      <c r="CX37" s="258"/>
      <c r="CY37" s="261"/>
      <c r="CZ37" s="256"/>
      <c r="DA37" s="256"/>
      <c r="DB37" s="274"/>
      <c r="DC37" s="256"/>
      <c r="DD37" s="258"/>
      <c r="DE37" s="261"/>
      <c r="DF37" s="258"/>
      <c r="DG37" s="256"/>
      <c r="DH37" s="256"/>
      <c r="DI37" s="256"/>
      <c r="DJ37" s="256"/>
      <c r="DK37" s="256"/>
      <c r="DL37" s="256"/>
      <c r="DM37" s="256"/>
      <c r="DN37" s="256"/>
      <c r="DO37" s="256"/>
      <c r="DP37" s="256"/>
      <c r="DQ37" s="262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/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4"/>
    </row>
    <row r="39" spans="33:36" ht="15" customHeight="1">
      <c r="AG39" s="379" t="s">
        <v>68</v>
      </c>
      <c r="AH39" s="380">
        <f>COUNTIF($AH$6:$AH$37,"Giái")</f>
        <v>0</v>
      </c>
      <c r="AI39" s="460" t="s">
        <v>279</v>
      </c>
      <c r="AJ39" s="460"/>
    </row>
    <row r="40" spans="33:36" ht="15" customHeight="1">
      <c r="AG40" s="381" t="s">
        <v>69</v>
      </c>
      <c r="AH40" s="101">
        <f>COUNTIF($AH$6:$AH$37,"Kh¸")</f>
        <v>1</v>
      </c>
      <c r="AI40" s="461">
        <f>COUNTIF($AJ$6:$AJ$37,"Lªn líp")</f>
        <v>28</v>
      </c>
      <c r="AJ40" s="461"/>
    </row>
    <row r="41" spans="7:36" ht="15" customHeight="1"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G41" s="381" t="s">
        <v>280</v>
      </c>
      <c r="AH41" s="101">
        <f>COUNTIF($AH$6:$AH$37,"TB Kh¸")</f>
        <v>16</v>
      </c>
      <c r="AI41" s="482" t="s">
        <v>70</v>
      </c>
      <c r="AJ41" s="482"/>
    </row>
    <row r="42" spans="7:36" ht="15" customHeight="1"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G42" s="381" t="s">
        <v>281</v>
      </c>
      <c r="AH42" s="101">
        <f>COUNTIF($AH$6:$AH$37,"Trung b×nh")</f>
        <v>11</v>
      </c>
      <c r="AI42" s="458">
        <f>COUNTIF($AJ$6:$AJ$37,"Ngõng häc")</f>
        <v>4</v>
      </c>
      <c r="AJ42" s="458"/>
    </row>
    <row r="43" spans="7:36" ht="15" customHeight="1"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G43" s="381" t="s">
        <v>282</v>
      </c>
      <c r="AH43" s="101">
        <f>COUNTIF($AH$6:$AH$37,"YÕu")</f>
        <v>4</v>
      </c>
      <c r="AI43" s="482" t="s">
        <v>71</v>
      </c>
      <c r="AJ43" s="482"/>
    </row>
    <row r="44" spans="7:36" ht="15" customHeight="1"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G44" s="382" t="s">
        <v>283</v>
      </c>
      <c r="AH44" s="224">
        <f>COUNTIF($AH$6:$AH$37,"KÐm")</f>
        <v>0</v>
      </c>
      <c r="AI44" s="459">
        <f>COUNTIF($AJ$6:$AJ$37,"Th«i häc")</f>
        <v>0</v>
      </c>
      <c r="AJ44" s="459"/>
    </row>
    <row r="45" spans="7:36" ht="15" customHeight="1"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G45" s="383" t="s">
        <v>284</v>
      </c>
      <c r="AH45" s="455">
        <f>SUM(AI39:AI44)</f>
        <v>32</v>
      </c>
      <c r="AI45" s="456"/>
      <c r="AJ45" s="457"/>
    </row>
    <row r="46" spans="7:30" ht="15" customHeight="1"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</row>
    <row r="47" spans="7:30" ht="15" customHeight="1"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</row>
    <row r="48" spans="7:30" ht="15" customHeight="1"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</row>
    <row r="49" spans="7:30" ht="15" customHeight="1"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</row>
    <row r="50" spans="7:30" ht="15" customHeight="1"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</row>
    <row r="51" spans="7:30" ht="15" customHeight="1"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</row>
    <row r="52" spans="7:30" ht="15" customHeight="1"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</row>
    <row r="53" spans="1:147" ht="15" customHeight="1">
      <c r="A53" s="298">
        <v>9</v>
      </c>
      <c r="B53" s="317" t="s">
        <v>143</v>
      </c>
      <c r="C53" s="318" t="s">
        <v>105</v>
      </c>
      <c r="D53" s="319">
        <v>33765</v>
      </c>
      <c r="E53" s="256"/>
      <c r="F53" s="256"/>
      <c r="G53" s="145">
        <v>4.1</v>
      </c>
      <c r="H53" s="145"/>
      <c r="I53" s="145">
        <v>5.1</v>
      </c>
      <c r="J53" s="147"/>
      <c r="K53" s="145">
        <v>5.3</v>
      </c>
      <c r="L53" s="147"/>
      <c r="M53" s="145"/>
      <c r="N53" s="147"/>
      <c r="O53" s="145">
        <v>5</v>
      </c>
      <c r="P53" s="147">
        <v>3.5</v>
      </c>
      <c r="Q53" s="148"/>
      <c r="R53" s="147"/>
      <c r="S53" s="147">
        <f aca="true" t="shared" si="8" ref="S53:S59">Q53*$Q$5+O53*$O$5+M53*$M$5+K53*$K$5+I53*$I$5+G53*$G$5+E53*$E$5</f>
        <v>99.4</v>
      </c>
      <c r="T53" s="158">
        <f aca="true" t="shared" si="9" ref="T53:T59">S53/$S$5</f>
        <v>2.923529411764706</v>
      </c>
      <c r="U53" s="147"/>
      <c r="V53" s="147"/>
      <c r="W53" s="145"/>
      <c r="X53" s="147"/>
      <c r="Y53" s="145"/>
      <c r="Z53" s="145"/>
      <c r="AA53" s="145"/>
      <c r="AB53" s="145"/>
      <c r="AC53" s="145"/>
      <c r="AD53" s="145"/>
      <c r="AE53" s="256">
        <f aca="true" t="shared" si="10" ref="AE53:AE59">AC53*$AC$5+AA53*$AA$5+Y53*$Y$5+W53*$W$5+U53*$U$5</f>
        <v>0</v>
      </c>
      <c r="AF53" s="357">
        <f aca="true" t="shared" si="11" ref="AF53:AF59">AE53/$AE$5</f>
        <v>0</v>
      </c>
      <c r="AG53" s="359">
        <f aca="true" t="shared" si="12" ref="AG53:AG59">(AE53+S53)/$AG$5</f>
        <v>2.0285714285714285</v>
      </c>
      <c r="AH53" s="361" t="str">
        <f aca="true" t="shared" si="13" ref="AH53:AH59">IF(AG53&gt;=8.995,"XuÊt s¾c",IF(AG53&gt;=7.995,"Giái",IF(AG53&gt;=6.995,"Kh¸",IF(AG53&gt;=5.995,"TB Kh¸",IF(AG53&gt;=4.995,"Trung b×nh",IF(AG53&gt;=3.995,"YÕu",IF(AG53&lt;3.995,"KÐm")))))))</f>
        <v>KÐm</v>
      </c>
      <c r="AI53" s="362">
        <f aca="true" t="shared" si="14" ref="AI53:AI59">SUM((IF(E53&gt;=5,0,$E$5)),(IF(G53&gt;=5,0,$G$5)),(IF(I53&gt;=5,0,$I$5)),(IF(K53&gt;=5,0,$K$5)),,(IF(M53&gt;=5,0,$M$5)),(IF(O53&gt;=5,0,$O$5)),(IF(Q53&gt;=5,0,$Q$5)),,(IF(U53&gt;=5,0,$U$5)),(IF(W53&gt;=5,0,$W$5)),(IF(Y53&gt;=5,0,$Y$5)),(IF(AA53&gt;=5,0,$AA$5)),(IF(AC53&gt;=5,0,$AC$5)))</f>
        <v>33</v>
      </c>
      <c r="AJ53" s="363" t="str">
        <f aca="true" t="shared" si="15" ref="AJ53:AJ59">IF($AG53&lt;3.495,"Th«i häc",IF($AG53&lt;4.995,"Ngõng häc",IF($AL53&gt;25,"Ngõng häc","Lªn líp")))</f>
        <v>Th«i häc</v>
      </c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9"/>
      <c r="BP53" s="259"/>
      <c r="BQ53" s="256"/>
      <c r="BR53" s="256"/>
      <c r="BS53" s="256"/>
      <c r="BT53" s="256"/>
      <c r="BU53" s="256"/>
      <c r="BV53" s="256"/>
      <c r="BW53" s="257"/>
      <c r="BX53" s="256"/>
      <c r="BY53" s="256"/>
      <c r="BZ53" s="260"/>
      <c r="CA53" s="256"/>
      <c r="CB53" s="256"/>
      <c r="CC53" s="256"/>
      <c r="CD53" s="256"/>
      <c r="CE53" s="256"/>
      <c r="CF53" s="256"/>
      <c r="CG53" s="256"/>
      <c r="CH53" s="256"/>
      <c r="CI53" s="256"/>
      <c r="CJ53" s="256"/>
      <c r="CK53" s="256"/>
      <c r="CL53" s="256"/>
      <c r="CM53" s="256"/>
      <c r="CN53" s="256"/>
      <c r="CO53" s="256"/>
      <c r="CP53" s="256"/>
      <c r="CQ53" s="256"/>
      <c r="CR53" s="256"/>
      <c r="CS53" s="256"/>
      <c r="CT53" s="256"/>
      <c r="CU53" s="256"/>
      <c r="CV53" s="258"/>
      <c r="CW53" s="258"/>
      <c r="CX53" s="258"/>
      <c r="CY53" s="261"/>
      <c r="CZ53" s="256"/>
      <c r="DA53" s="256"/>
      <c r="DB53" s="274"/>
      <c r="DC53" s="256"/>
      <c r="DD53" s="258"/>
      <c r="DE53" s="261"/>
      <c r="DF53" s="258"/>
      <c r="DG53" s="256"/>
      <c r="DH53" s="256"/>
      <c r="DI53" s="256"/>
      <c r="DJ53" s="256"/>
      <c r="DK53" s="256"/>
      <c r="DL53" s="256"/>
      <c r="DM53" s="256"/>
      <c r="DN53" s="256"/>
      <c r="DO53" s="256"/>
      <c r="DP53" s="256"/>
      <c r="DQ53" s="262"/>
      <c r="DR53" s="263"/>
      <c r="DS53" s="263"/>
      <c r="DT53" s="263"/>
      <c r="DU53" s="263"/>
      <c r="DV53" s="263"/>
      <c r="DW53" s="263"/>
      <c r="DX53" s="263"/>
      <c r="DY53" s="263"/>
      <c r="DZ53" s="263"/>
      <c r="EA53" s="263"/>
      <c r="EB53" s="263"/>
      <c r="EC53" s="263"/>
      <c r="ED53" s="263"/>
      <c r="EE53" s="263"/>
      <c r="EF53" s="263"/>
      <c r="EG53" s="263"/>
      <c r="EH53" s="263"/>
      <c r="EI53" s="263"/>
      <c r="EJ53" s="263"/>
      <c r="EK53" s="263"/>
      <c r="EL53" s="263"/>
      <c r="EM53" s="263"/>
      <c r="EN53" s="263"/>
      <c r="EO53" s="263"/>
      <c r="EP53" s="263"/>
      <c r="EQ53" s="264"/>
    </row>
    <row r="54" spans="1:147" ht="15" customHeight="1">
      <c r="A54" s="298">
        <v>4</v>
      </c>
      <c r="B54" s="317" t="s">
        <v>125</v>
      </c>
      <c r="C54" s="318" t="s">
        <v>137</v>
      </c>
      <c r="D54" s="319" t="s">
        <v>237</v>
      </c>
      <c r="E54" s="256"/>
      <c r="F54" s="256"/>
      <c r="G54" s="145"/>
      <c r="H54" s="145"/>
      <c r="I54" s="145"/>
      <c r="J54" s="147"/>
      <c r="K54" s="145"/>
      <c r="L54" s="147"/>
      <c r="M54" s="145"/>
      <c r="N54" s="147"/>
      <c r="O54" s="145"/>
      <c r="P54" s="147"/>
      <c r="Q54" s="165"/>
      <c r="R54" s="147"/>
      <c r="S54" s="147">
        <f t="shared" si="8"/>
        <v>0</v>
      </c>
      <c r="T54" s="158">
        <f t="shared" si="9"/>
        <v>0</v>
      </c>
      <c r="U54" s="145"/>
      <c r="V54" s="147"/>
      <c r="W54" s="147"/>
      <c r="X54" s="147"/>
      <c r="Y54" s="145"/>
      <c r="Z54" s="145"/>
      <c r="AA54" s="145"/>
      <c r="AB54" s="145"/>
      <c r="AC54" s="145"/>
      <c r="AD54" s="145"/>
      <c r="AE54" s="256">
        <f t="shared" si="10"/>
        <v>0</v>
      </c>
      <c r="AF54" s="357">
        <f t="shared" si="11"/>
        <v>0</v>
      </c>
      <c r="AG54" s="359">
        <f t="shared" si="12"/>
        <v>0</v>
      </c>
      <c r="AH54" s="361" t="str">
        <f t="shared" si="13"/>
        <v>KÐm</v>
      </c>
      <c r="AI54" s="362">
        <f t="shared" si="14"/>
        <v>49</v>
      </c>
      <c r="AJ54" s="363" t="str">
        <f t="shared" si="15"/>
        <v>Th«i häc</v>
      </c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9"/>
      <c r="BP54" s="259"/>
      <c r="BQ54" s="256"/>
      <c r="BR54" s="256"/>
      <c r="BS54" s="256"/>
      <c r="BT54" s="256"/>
      <c r="BU54" s="256"/>
      <c r="BV54" s="256"/>
      <c r="BW54" s="257"/>
      <c r="BX54" s="256"/>
      <c r="BY54" s="256"/>
      <c r="BZ54" s="260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8"/>
      <c r="CW54" s="258"/>
      <c r="CX54" s="258"/>
      <c r="CY54" s="261"/>
      <c r="CZ54" s="256"/>
      <c r="DA54" s="256"/>
      <c r="DB54" s="274"/>
      <c r="DC54" s="256"/>
      <c r="DD54" s="258"/>
      <c r="DE54" s="261"/>
      <c r="DF54" s="258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62"/>
      <c r="DR54" s="263"/>
      <c r="DS54" s="263"/>
      <c r="DT54" s="263"/>
      <c r="DU54" s="263"/>
      <c r="DV54" s="263"/>
      <c r="DW54" s="263"/>
      <c r="DX54" s="263"/>
      <c r="DY54" s="263"/>
      <c r="DZ54" s="263"/>
      <c r="EA54" s="263"/>
      <c r="EB54" s="263"/>
      <c r="EC54" s="263"/>
      <c r="ED54" s="263"/>
      <c r="EE54" s="263"/>
      <c r="EF54" s="263"/>
      <c r="EG54" s="263"/>
      <c r="EH54" s="263"/>
      <c r="EI54" s="263"/>
      <c r="EJ54" s="263"/>
      <c r="EK54" s="263"/>
      <c r="EL54" s="263"/>
      <c r="EM54" s="263"/>
      <c r="EN54" s="263"/>
      <c r="EO54" s="263"/>
      <c r="EP54" s="263"/>
      <c r="EQ54" s="264"/>
    </row>
    <row r="55" spans="1:147" ht="15" customHeight="1">
      <c r="A55" s="298">
        <v>16</v>
      </c>
      <c r="B55" s="313" t="s">
        <v>151</v>
      </c>
      <c r="C55" s="314" t="s">
        <v>39</v>
      </c>
      <c r="D55" s="315" t="s">
        <v>243</v>
      </c>
      <c r="E55" s="256">
        <v>5</v>
      </c>
      <c r="F55" s="256"/>
      <c r="G55" s="145"/>
      <c r="H55" s="145"/>
      <c r="I55" s="145"/>
      <c r="J55" s="147"/>
      <c r="K55" s="145"/>
      <c r="L55" s="147"/>
      <c r="M55" s="145"/>
      <c r="N55" s="147"/>
      <c r="O55" s="145"/>
      <c r="P55" s="147"/>
      <c r="Q55" s="148"/>
      <c r="R55" s="147"/>
      <c r="S55" s="147">
        <f t="shared" si="8"/>
        <v>25</v>
      </c>
      <c r="T55" s="158">
        <f t="shared" si="9"/>
        <v>0.7352941176470589</v>
      </c>
      <c r="U55" s="147"/>
      <c r="V55" s="147"/>
      <c r="W55" s="145"/>
      <c r="X55" s="147"/>
      <c r="Y55" s="145"/>
      <c r="Z55" s="145"/>
      <c r="AA55" s="145"/>
      <c r="AB55" s="145"/>
      <c r="AC55" s="145"/>
      <c r="AD55" s="145"/>
      <c r="AE55" s="256">
        <f t="shared" si="10"/>
        <v>0</v>
      </c>
      <c r="AF55" s="357">
        <f t="shared" si="11"/>
        <v>0</v>
      </c>
      <c r="AG55" s="359">
        <f t="shared" si="12"/>
        <v>0.5102040816326531</v>
      </c>
      <c r="AH55" s="361" t="str">
        <f t="shared" si="13"/>
        <v>KÐm</v>
      </c>
      <c r="AI55" s="362">
        <f t="shared" si="14"/>
        <v>44</v>
      </c>
      <c r="AJ55" s="363" t="str">
        <f t="shared" si="15"/>
        <v>Th«i häc</v>
      </c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  <c r="BD55" s="256"/>
      <c r="BE55" s="256"/>
      <c r="BF55" s="256"/>
      <c r="BG55" s="256"/>
      <c r="BH55" s="256"/>
      <c r="BI55" s="256"/>
      <c r="BJ55" s="256"/>
      <c r="BK55" s="256"/>
      <c r="BL55" s="256"/>
      <c r="BM55" s="256"/>
      <c r="BN55" s="256"/>
      <c r="BO55" s="259"/>
      <c r="BP55" s="259"/>
      <c r="BQ55" s="256"/>
      <c r="BR55" s="256"/>
      <c r="BS55" s="256"/>
      <c r="BT55" s="256"/>
      <c r="BU55" s="256"/>
      <c r="BV55" s="256"/>
      <c r="BW55" s="257"/>
      <c r="BX55" s="256"/>
      <c r="BY55" s="256"/>
      <c r="BZ55" s="260"/>
      <c r="CA55" s="256"/>
      <c r="CB55" s="256"/>
      <c r="CC55" s="256"/>
      <c r="CD55" s="256"/>
      <c r="CE55" s="256"/>
      <c r="CF55" s="256"/>
      <c r="CG55" s="256"/>
      <c r="CH55" s="256"/>
      <c r="CI55" s="256"/>
      <c r="CJ55" s="256"/>
      <c r="CK55" s="256"/>
      <c r="CL55" s="256"/>
      <c r="CM55" s="256"/>
      <c r="CN55" s="256"/>
      <c r="CO55" s="256"/>
      <c r="CP55" s="256"/>
      <c r="CQ55" s="256"/>
      <c r="CR55" s="256"/>
      <c r="CS55" s="256"/>
      <c r="CT55" s="256"/>
      <c r="CU55" s="256"/>
      <c r="CV55" s="258"/>
      <c r="CW55" s="258"/>
      <c r="CX55" s="258"/>
      <c r="CY55" s="261"/>
      <c r="CZ55" s="256"/>
      <c r="DA55" s="256"/>
      <c r="DB55" s="274"/>
      <c r="DC55" s="256"/>
      <c r="DD55" s="258"/>
      <c r="DE55" s="261"/>
      <c r="DF55" s="258"/>
      <c r="DG55" s="256"/>
      <c r="DH55" s="256"/>
      <c r="DI55" s="256"/>
      <c r="DJ55" s="256"/>
      <c r="DK55" s="256"/>
      <c r="DL55" s="256"/>
      <c r="DM55" s="256"/>
      <c r="DN55" s="256"/>
      <c r="DO55" s="256"/>
      <c r="DP55" s="256"/>
      <c r="DQ55" s="262"/>
      <c r="DR55" s="263"/>
      <c r="DS55" s="263"/>
      <c r="DT55" s="263"/>
      <c r="DU55" s="263"/>
      <c r="DV55" s="263"/>
      <c r="DW55" s="263"/>
      <c r="DX55" s="263"/>
      <c r="DY55" s="263"/>
      <c r="DZ55" s="263"/>
      <c r="EA55" s="263"/>
      <c r="EB55" s="263"/>
      <c r="EC55" s="263"/>
      <c r="ED55" s="263"/>
      <c r="EE55" s="263"/>
      <c r="EF55" s="263"/>
      <c r="EG55" s="263"/>
      <c r="EH55" s="263"/>
      <c r="EI55" s="263"/>
      <c r="EJ55" s="263"/>
      <c r="EK55" s="263"/>
      <c r="EL55" s="263"/>
      <c r="EM55" s="263"/>
      <c r="EN55" s="263"/>
      <c r="EO55" s="263"/>
      <c r="EP55" s="263"/>
      <c r="EQ55" s="264"/>
    </row>
    <row r="56" spans="1:147" ht="15" customHeight="1">
      <c r="A56" s="298">
        <v>35</v>
      </c>
      <c r="B56" s="340" t="s">
        <v>176</v>
      </c>
      <c r="C56" s="341" t="s">
        <v>177</v>
      </c>
      <c r="D56" s="315" t="s">
        <v>253</v>
      </c>
      <c r="E56" s="256">
        <v>6</v>
      </c>
      <c r="F56" s="256"/>
      <c r="G56" s="145">
        <v>4.7</v>
      </c>
      <c r="H56" s="171"/>
      <c r="I56" s="145">
        <v>5</v>
      </c>
      <c r="J56" s="171"/>
      <c r="K56" s="145">
        <v>5.3</v>
      </c>
      <c r="L56" s="352">
        <v>2.4</v>
      </c>
      <c r="M56" s="145">
        <v>6.1</v>
      </c>
      <c r="N56" s="352">
        <v>2.4</v>
      </c>
      <c r="O56" s="145">
        <v>1.9</v>
      </c>
      <c r="P56" s="171"/>
      <c r="Q56" s="174"/>
      <c r="R56" s="171"/>
      <c r="S56" s="147">
        <f t="shared" si="8"/>
        <v>149.39999999999998</v>
      </c>
      <c r="T56" s="158">
        <f t="shared" si="9"/>
        <v>4.394117647058823</v>
      </c>
      <c r="U56" s="175">
        <v>6.7</v>
      </c>
      <c r="V56" s="171"/>
      <c r="W56" s="145">
        <v>5.8</v>
      </c>
      <c r="X56" s="171">
        <v>2.8</v>
      </c>
      <c r="Y56" s="175">
        <v>4.9</v>
      </c>
      <c r="Z56" s="175">
        <v>3.9</v>
      </c>
      <c r="AA56" s="175">
        <v>4.1</v>
      </c>
      <c r="AB56" s="175"/>
      <c r="AC56" s="175"/>
      <c r="AD56" s="175"/>
      <c r="AE56" s="256">
        <f t="shared" si="10"/>
        <v>64.5</v>
      </c>
      <c r="AF56" s="357">
        <f t="shared" si="11"/>
        <v>4.3</v>
      </c>
      <c r="AG56" s="359">
        <f t="shared" si="12"/>
        <v>4.365306122448979</v>
      </c>
      <c r="AH56" s="361" t="str">
        <f t="shared" si="13"/>
        <v>YÕu</v>
      </c>
      <c r="AI56" s="362">
        <f t="shared" si="14"/>
        <v>20</v>
      </c>
      <c r="AJ56" s="363" t="str">
        <f t="shared" si="15"/>
        <v>Ngõng häc</v>
      </c>
      <c r="AK56" s="256"/>
      <c r="AL56" s="256"/>
      <c r="AM56" s="256"/>
      <c r="AN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6"/>
      <c r="BH56" s="256"/>
      <c r="BI56" s="256"/>
      <c r="BJ56" s="256"/>
      <c r="BK56" s="256"/>
      <c r="BL56" s="256"/>
      <c r="BM56" s="256"/>
      <c r="BN56" s="256"/>
      <c r="BO56" s="259"/>
      <c r="BP56" s="259"/>
      <c r="BQ56" s="256"/>
      <c r="BR56" s="256"/>
      <c r="BS56" s="256"/>
      <c r="BT56" s="256"/>
      <c r="BU56" s="256"/>
      <c r="BV56" s="256"/>
      <c r="BW56" s="257"/>
      <c r="BX56" s="256"/>
      <c r="BY56" s="256"/>
      <c r="BZ56" s="260"/>
      <c r="CA56" s="256"/>
      <c r="CB56" s="256"/>
      <c r="CC56" s="256"/>
      <c r="CD56" s="256"/>
      <c r="CE56" s="256"/>
      <c r="CF56" s="256"/>
      <c r="CG56" s="256"/>
      <c r="CH56" s="256"/>
      <c r="CI56" s="256"/>
      <c r="CJ56" s="256"/>
      <c r="CK56" s="256"/>
      <c r="CL56" s="256"/>
      <c r="CM56" s="256"/>
      <c r="CN56" s="256"/>
      <c r="CO56" s="256"/>
      <c r="CP56" s="256"/>
      <c r="CQ56" s="256"/>
      <c r="CR56" s="256"/>
      <c r="CS56" s="256"/>
      <c r="CT56" s="256"/>
      <c r="CU56" s="256"/>
      <c r="CV56" s="258"/>
      <c r="CW56" s="258"/>
      <c r="CX56" s="258"/>
      <c r="CY56" s="261"/>
      <c r="CZ56" s="256"/>
      <c r="DA56" s="256"/>
      <c r="DB56" s="274"/>
      <c r="DC56" s="256"/>
      <c r="DD56" s="258"/>
      <c r="DE56" s="261"/>
      <c r="DF56" s="258"/>
      <c r="DG56" s="256"/>
      <c r="DH56" s="256"/>
      <c r="DI56" s="256"/>
      <c r="DJ56" s="256"/>
      <c r="DK56" s="256"/>
      <c r="DL56" s="256"/>
      <c r="DM56" s="256"/>
      <c r="DN56" s="256"/>
      <c r="DO56" s="256"/>
      <c r="DP56" s="256"/>
      <c r="DQ56" s="262"/>
      <c r="DR56" s="263"/>
      <c r="DS56" s="263"/>
      <c r="DT56" s="263"/>
      <c r="DU56" s="263"/>
      <c r="DV56" s="263"/>
      <c r="DW56" s="263"/>
      <c r="DX56" s="263"/>
      <c r="DY56" s="263"/>
      <c r="DZ56" s="263"/>
      <c r="EA56" s="263"/>
      <c r="EB56" s="263"/>
      <c r="EC56" s="263"/>
      <c r="ED56" s="263"/>
      <c r="EE56" s="263"/>
      <c r="EF56" s="263"/>
      <c r="EG56" s="263"/>
      <c r="EH56" s="263"/>
      <c r="EI56" s="263"/>
      <c r="EJ56" s="263"/>
      <c r="EK56" s="263"/>
      <c r="EL56" s="263"/>
      <c r="EM56" s="263"/>
      <c r="EN56" s="263"/>
      <c r="EO56" s="263"/>
      <c r="EP56" s="263"/>
      <c r="EQ56" s="264"/>
    </row>
    <row r="57" spans="1:121" ht="15" customHeight="1">
      <c r="A57" s="298">
        <v>37</v>
      </c>
      <c r="B57" s="327" t="s">
        <v>216</v>
      </c>
      <c r="C57" s="255" t="s">
        <v>39</v>
      </c>
      <c r="D57" s="315">
        <v>33700</v>
      </c>
      <c r="E57" s="256"/>
      <c r="F57" s="256"/>
      <c r="G57" s="145">
        <v>6.4</v>
      </c>
      <c r="H57" s="171"/>
      <c r="I57" s="145">
        <v>5</v>
      </c>
      <c r="J57" s="171"/>
      <c r="K57" s="145">
        <v>5.1</v>
      </c>
      <c r="L57" s="171">
        <v>4.6</v>
      </c>
      <c r="M57" s="145">
        <v>5.5</v>
      </c>
      <c r="N57" s="171">
        <v>4.5</v>
      </c>
      <c r="O57" s="145">
        <v>6</v>
      </c>
      <c r="P57" s="171"/>
      <c r="Q57" s="174">
        <v>3.7</v>
      </c>
      <c r="R57" s="171">
        <v>3.2</v>
      </c>
      <c r="S57" s="147">
        <f t="shared" si="8"/>
        <v>148.9</v>
      </c>
      <c r="T57" s="158">
        <f t="shared" si="9"/>
        <v>4.379411764705883</v>
      </c>
      <c r="U57" s="175">
        <v>5.2</v>
      </c>
      <c r="V57" s="175"/>
      <c r="W57" s="145">
        <v>5.3</v>
      </c>
      <c r="X57" s="171">
        <v>4.3</v>
      </c>
      <c r="Y57" s="175">
        <v>5.4</v>
      </c>
      <c r="Z57" s="175"/>
      <c r="AA57" s="175"/>
      <c r="AB57" s="175"/>
      <c r="AC57" s="175">
        <v>2.5</v>
      </c>
      <c r="AD57" s="175"/>
      <c r="AE57" s="256">
        <f t="shared" si="10"/>
        <v>55.2</v>
      </c>
      <c r="AF57" s="357">
        <f t="shared" si="11"/>
        <v>3.68</v>
      </c>
      <c r="AG57" s="359">
        <f t="shared" si="12"/>
        <v>4.16530612244898</v>
      </c>
      <c r="AH57" s="361" t="str">
        <f t="shared" si="13"/>
        <v>YÕu</v>
      </c>
      <c r="AI57" s="362">
        <f t="shared" si="14"/>
        <v>16</v>
      </c>
      <c r="AJ57" s="363" t="str">
        <f t="shared" si="15"/>
        <v>Ngõng häc</v>
      </c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256"/>
      <c r="BJ57" s="256"/>
      <c r="BK57" s="256"/>
      <c r="BL57" s="256"/>
      <c r="BM57" s="256"/>
      <c r="BN57" s="256"/>
      <c r="BO57" s="259"/>
      <c r="BP57" s="259"/>
      <c r="BQ57" s="256"/>
      <c r="BR57" s="256"/>
      <c r="BS57" s="256"/>
      <c r="BT57" s="256"/>
      <c r="BU57" s="256"/>
      <c r="BV57" s="256"/>
      <c r="BW57" s="257"/>
      <c r="BX57" s="256"/>
      <c r="BY57" s="256"/>
      <c r="BZ57" s="260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8"/>
      <c r="CW57" s="258"/>
      <c r="CX57" s="258"/>
      <c r="CY57" s="261"/>
      <c r="CZ57" s="256"/>
      <c r="DA57" s="256"/>
      <c r="DB57" s="328"/>
      <c r="DC57" s="311"/>
      <c r="DD57" s="310"/>
      <c r="DE57" s="329"/>
      <c r="DF57" s="310"/>
      <c r="DG57" s="311"/>
      <c r="DH57" s="311"/>
      <c r="DI57" s="311"/>
      <c r="DJ57" s="311"/>
      <c r="DK57" s="311"/>
      <c r="DL57" s="311"/>
      <c r="DM57" s="311"/>
      <c r="DN57" s="311"/>
      <c r="DO57" s="311"/>
      <c r="DP57" s="311"/>
      <c r="DQ57" s="312"/>
    </row>
    <row r="58" spans="1:147" ht="15" customHeight="1">
      <c r="A58" s="298">
        <v>38</v>
      </c>
      <c r="B58" s="327" t="s">
        <v>217</v>
      </c>
      <c r="C58" s="255" t="s">
        <v>26</v>
      </c>
      <c r="D58" s="315">
        <v>33453</v>
      </c>
      <c r="E58" s="256">
        <v>8</v>
      </c>
      <c r="F58" s="256"/>
      <c r="G58" s="145">
        <v>5.6</v>
      </c>
      <c r="H58" s="171"/>
      <c r="I58" s="145">
        <v>6.8</v>
      </c>
      <c r="J58" s="171"/>
      <c r="K58" s="145">
        <v>5.2</v>
      </c>
      <c r="L58" s="171">
        <v>4.2</v>
      </c>
      <c r="M58" s="145">
        <v>5.4</v>
      </c>
      <c r="N58" s="171">
        <v>4.9</v>
      </c>
      <c r="O58" s="145">
        <v>6</v>
      </c>
      <c r="P58" s="171"/>
      <c r="Q58" s="174">
        <v>5.6</v>
      </c>
      <c r="R58" s="171"/>
      <c r="S58" s="147">
        <f t="shared" si="8"/>
        <v>206.4</v>
      </c>
      <c r="T58" s="158">
        <f t="shared" si="9"/>
        <v>6.070588235294117</v>
      </c>
      <c r="U58" s="175">
        <v>5.7</v>
      </c>
      <c r="V58" s="175"/>
      <c r="W58" s="145">
        <v>4.8</v>
      </c>
      <c r="X58" s="171">
        <v>3.9</v>
      </c>
      <c r="Y58" s="175">
        <v>2.5</v>
      </c>
      <c r="Z58" s="175">
        <v>2</v>
      </c>
      <c r="AA58" s="175"/>
      <c r="AB58" s="175"/>
      <c r="AC58" s="175"/>
      <c r="AD58" s="175"/>
      <c r="AE58" s="256">
        <f t="shared" si="10"/>
        <v>39</v>
      </c>
      <c r="AF58" s="357">
        <f t="shared" si="11"/>
        <v>2.6</v>
      </c>
      <c r="AG58" s="359">
        <f t="shared" si="12"/>
        <v>5.0081632653061225</v>
      </c>
      <c r="AH58" s="361" t="str">
        <f t="shared" si="13"/>
        <v>Trung b×nh</v>
      </c>
      <c r="AI58" s="362">
        <f t="shared" si="14"/>
        <v>12</v>
      </c>
      <c r="AJ58" s="363" t="str">
        <f t="shared" si="15"/>
        <v>Lªn líp</v>
      </c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62"/>
      <c r="BF58" s="262"/>
      <c r="BG58" s="262"/>
      <c r="BH58" s="262"/>
      <c r="BI58" s="256"/>
      <c r="BJ58" s="256"/>
      <c r="BK58" s="256"/>
      <c r="BL58" s="256"/>
      <c r="BM58" s="256"/>
      <c r="BN58" s="256"/>
      <c r="BO58" s="259"/>
      <c r="BP58" s="259"/>
      <c r="BQ58" s="256"/>
      <c r="BR58" s="256"/>
      <c r="BS58" s="256"/>
      <c r="BT58" s="256"/>
      <c r="BU58" s="256"/>
      <c r="BV58" s="256"/>
      <c r="BW58" s="257"/>
      <c r="BX58" s="256"/>
      <c r="BY58" s="256"/>
      <c r="BZ58" s="260"/>
      <c r="CA58" s="256"/>
      <c r="CB58" s="256"/>
      <c r="CC58" s="256"/>
      <c r="CD58" s="256"/>
      <c r="CE58" s="256"/>
      <c r="CF58" s="256"/>
      <c r="CG58" s="256"/>
      <c r="CH58" s="256"/>
      <c r="CI58" s="256"/>
      <c r="CJ58" s="256"/>
      <c r="CK58" s="256"/>
      <c r="CL58" s="256"/>
      <c r="CM58" s="256"/>
      <c r="CN58" s="256"/>
      <c r="CO58" s="256"/>
      <c r="CP58" s="256"/>
      <c r="CQ58" s="256"/>
      <c r="CR58" s="256"/>
      <c r="CS58" s="256"/>
      <c r="CT58" s="256"/>
      <c r="CU58" s="256"/>
      <c r="CV58" s="258"/>
      <c r="CW58" s="258"/>
      <c r="CX58" s="258"/>
      <c r="CY58" s="261"/>
      <c r="CZ58" s="256"/>
      <c r="DA58" s="256"/>
      <c r="DB58" s="274"/>
      <c r="DC58" s="256"/>
      <c r="DD58" s="258"/>
      <c r="DE58" s="261"/>
      <c r="DF58" s="258"/>
      <c r="DG58" s="256"/>
      <c r="DH58" s="256"/>
      <c r="DI58" s="256"/>
      <c r="DJ58" s="256"/>
      <c r="DK58" s="256"/>
      <c r="DL58" s="256"/>
      <c r="DM58" s="256"/>
      <c r="DN58" s="256"/>
      <c r="DO58" s="256"/>
      <c r="DP58" s="256"/>
      <c r="DQ58" s="262"/>
      <c r="DR58" s="263"/>
      <c r="DS58" s="263"/>
      <c r="DT58" s="263"/>
      <c r="DU58" s="263"/>
      <c r="DV58" s="263"/>
      <c r="DW58" s="263"/>
      <c r="DX58" s="263"/>
      <c r="DY58" s="263"/>
      <c r="DZ58" s="263"/>
      <c r="EA58" s="263"/>
      <c r="EB58" s="263"/>
      <c r="EC58" s="263"/>
      <c r="ED58" s="263"/>
      <c r="EE58" s="263"/>
      <c r="EF58" s="263"/>
      <c r="EG58" s="263"/>
      <c r="EH58" s="263"/>
      <c r="EI58" s="263"/>
      <c r="EJ58" s="263"/>
      <c r="EK58" s="263"/>
      <c r="EL58" s="263"/>
      <c r="EM58" s="263"/>
      <c r="EN58" s="263"/>
      <c r="EO58" s="263"/>
      <c r="EP58" s="263"/>
      <c r="EQ58" s="264"/>
    </row>
    <row r="59" spans="1:147" s="335" customFormat="1" ht="15" customHeight="1">
      <c r="A59" s="298">
        <v>39</v>
      </c>
      <c r="B59" s="267" t="s">
        <v>132</v>
      </c>
      <c r="C59" s="268" t="s">
        <v>133</v>
      </c>
      <c r="D59" s="350">
        <v>32996</v>
      </c>
      <c r="E59" s="269">
        <v>7</v>
      </c>
      <c r="F59" s="269"/>
      <c r="G59" s="186">
        <v>5.2</v>
      </c>
      <c r="H59" s="185"/>
      <c r="I59" s="186">
        <v>6.5</v>
      </c>
      <c r="J59" s="185"/>
      <c r="K59" s="186">
        <v>5</v>
      </c>
      <c r="L59" s="185"/>
      <c r="M59" s="186"/>
      <c r="N59" s="185"/>
      <c r="O59" s="186">
        <v>5.2</v>
      </c>
      <c r="P59" s="185"/>
      <c r="Q59" s="351">
        <v>5</v>
      </c>
      <c r="R59" s="185"/>
      <c r="S59" s="239">
        <f t="shared" si="8"/>
        <v>170.20000000000002</v>
      </c>
      <c r="T59" s="253">
        <f t="shared" si="9"/>
        <v>5.005882352941177</v>
      </c>
      <c r="U59" s="187"/>
      <c r="V59" s="185"/>
      <c r="W59" s="186"/>
      <c r="X59" s="185"/>
      <c r="Y59" s="187">
        <v>5.2</v>
      </c>
      <c r="Z59" s="187"/>
      <c r="AA59" s="187"/>
      <c r="AB59" s="187"/>
      <c r="AC59" s="187"/>
      <c r="AD59" s="187"/>
      <c r="AE59" s="256">
        <f t="shared" si="10"/>
        <v>15.600000000000001</v>
      </c>
      <c r="AF59" s="357">
        <f t="shared" si="11"/>
        <v>1.04</v>
      </c>
      <c r="AG59" s="364">
        <f t="shared" si="12"/>
        <v>3.7918367346938777</v>
      </c>
      <c r="AH59" s="365" t="str">
        <f t="shared" si="13"/>
        <v>KÐm</v>
      </c>
      <c r="AI59" s="366">
        <f t="shared" si="14"/>
        <v>16</v>
      </c>
      <c r="AJ59" s="363" t="str">
        <f t="shared" si="15"/>
        <v>Ngõng häc</v>
      </c>
      <c r="AK59" s="334"/>
      <c r="AL59" s="334"/>
      <c r="AM59" s="334"/>
      <c r="AN59" s="334"/>
      <c r="AO59" s="334"/>
      <c r="AP59" s="334"/>
      <c r="AQ59" s="334"/>
      <c r="AR59" s="334"/>
      <c r="AS59" s="334"/>
      <c r="AT59" s="334"/>
      <c r="AU59" s="334"/>
      <c r="AV59" s="334"/>
      <c r="AW59" s="334"/>
      <c r="AX59" s="334"/>
      <c r="AY59" s="334"/>
      <c r="AZ59" s="334"/>
      <c r="BA59" s="334"/>
      <c r="BB59" s="334"/>
      <c r="BC59" s="334"/>
      <c r="BD59" s="334"/>
      <c r="BE59" s="334"/>
      <c r="BF59" s="334"/>
      <c r="BG59" s="334"/>
      <c r="BH59" s="334"/>
      <c r="BI59" s="269"/>
      <c r="BJ59" s="269"/>
      <c r="BK59" s="269"/>
      <c r="BL59" s="269"/>
      <c r="BM59" s="269"/>
      <c r="BN59" s="269"/>
      <c r="BO59" s="330"/>
      <c r="BP59" s="330"/>
      <c r="BQ59" s="269"/>
      <c r="BR59" s="269"/>
      <c r="BS59" s="269"/>
      <c r="BT59" s="269"/>
      <c r="BU59" s="269"/>
      <c r="BV59" s="269"/>
      <c r="BW59" s="270"/>
      <c r="BX59" s="269"/>
      <c r="BY59" s="269"/>
      <c r="BZ59" s="331"/>
      <c r="CA59" s="269"/>
      <c r="CB59" s="269"/>
      <c r="CC59" s="269"/>
      <c r="CD59" s="269"/>
      <c r="CE59" s="269"/>
      <c r="CF59" s="269"/>
      <c r="CG59" s="269"/>
      <c r="CH59" s="269"/>
      <c r="CI59" s="269"/>
      <c r="CJ59" s="269"/>
      <c r="CK59" s="269"/>
      <c r="CL59" s="269"/>
      <c r="CM59" s="269"/>
      <c r="CN59" s="269"/>
      <c r="CO59" s="269"/>
      <c r="CP59" s="269"/>
      <c r="CQ59" s="269"/>
      <c r="CR59" s="269"/>
      <c r="CS59" s="269"/>
      <c r="CT59" s="269"/>
      <c r="CU59" s="269"/>
      <c r="CV59" s="271"/>
      <c r="CW59" s="271"/>
      <c r="CX59" s="271"/>
      <c r="CY59" s="332"/>
      <c r="CZ59" s="269"/>
      <c r="DA59" s="269"/>
      <c r="DB59" s="333"/>
      <c r="DC59" s="269"/>
      <c r="DD59" s="271"/>
      <c r="DE59" s="332"/>
      <c r="DF59" s="271"/>
      <c r="DG59" s="269"/>
      <c r="DH59" s="269"/>
      <c r="DI59" s="269"/>
      <c r="DJ59" s="269"/>
      <c r="DK59" s="269"/>
      <c r="DL59" s="269"/>
      <c r="DM59" s="269"/>
      <c r="DN59" s="269"/>
      <c r="DO59" s="269"/>
      <c r="DP59" s="269"/>
      <c r="DQ59" s="334"/>
      <c r="EQ59" s="336"/>
    </row>
    <row r="60" spans="7:30" ht="15" customHeight="1"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</row>
    <row r="61" spans="7:30" ht="15" customHeight="1"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</row>
    <row r="62" spans="7:30" ht="15" customHeight="1"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</row>
    <row r="63" spans="7:30" ht="15" customHeight="1"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</row>
    <row r="64" spans="7:30" ht="15" customHeight="1"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</row>
    <row r="65" spans="7:30" ht="15" customHeight="1"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</row>
    <row r="66" spans="7:30" ht="15" customHeight="1"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</row>
    <row r="67" spans="7:30" ht="15" customHeight="1"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</row>
    <row r="68" spans="7:30" ht="15" customHeight="1"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</row>
    <row r="69" spans="7:30" ht="15" customHeight="1"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</row>
    <row r="70" spans="7:30" ht="15" customHeight="1"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</row>
    <row r="71" spans="7:30" ht="15" customHeight="1"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</row>
    <row r="72" spans="7:30" ht="15" customHeight="1"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</row>
    <row r="73" spans="7:30" ht="15" customHeight="1"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</row>
    <row r="74" spans="7:30" ht="15" customHeight="1"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</row>
    <row r="75" spans="7:30" ht="15" customHeight="1"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</row>
    <row r="76" spans="7:30" ht="15" customHeight="1"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</row>
    <row r="77" spans="7:30" ht="15" customHeight="1"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</row>
    <row r="78" spans="7:30" ht="15" customHeight="1"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</row>
  </sheetData>
  <sheetProtection/>
  <mergeCells count="53">
    <mergeCell ref="AH45:AJ45"/>
    <mergeCell ref="W3:X3"/>
    <mergeCell ref="Y3:Z3"/>
    <mergeCell ref="AA3:AB3"/>
    <mergeCell ref="AC3:AD3"/>
    <mergeCell ref="AI42:AJ42"/>
    <mergeCell ref="AI43:AJ43"/>
    <mergeCell ref="AI44:AJ44"/>
    <mergeCell ref="AI39:AJ39"/>
    <mergeCell ref="AI40:AJ40"/>
    <mergeCell ref="CA3:CB3"/>
    <mergeCell ref="BC4:BD4"/>
    <mergeCell ref="BK4:BL4"/>
    <mergeCell ref="AY3:AZ3"/>
    <mergeCell ref="BA3:BB3"/>
    <mergeCell ref="BC3:BD3"/>
    <mergeCell ref="BG3:BH3"/>
    <mergeCell ref="BR3:BS3"/>
    <mergeCell ref="BT3:BU3"/>
    <mergeCell ref="AY4:AZ4"/>
    <mergeCell ref="E3:F3"/>
    <mergeCell ref="G3:H3"/>
    <mergeCell ref="I3:J3"/>
    <mergeCell ref="K3:L3"/>
    <mergeCell ref="AU3:AV3"/>
    <mergeCell ref="M3:N3"/>
    <mergeCell ref="O3:P3"/>
    <mergeCell ref="Q3:R3"/>
    <mergeCell ref="U3:V3"/>
    <mergeCell ref="BV3:BW3"/>
    <mergeCell ref="BE3:BF3"/>
    <mergeCell ref="BI3:BJ3"/>
    <mergeCell ref="BK3:BL3"/>
    <mergeCell ref="BA4:BB4"/>
    <mergeCell ref="E4:F4"/>
    <mergeCell ref="G4:H4"/>
    <mergeCell ref="U4:V4"/>
    <mergeCell ref="Y4:Z4"/>
    <mergeCell ref="AA4:AB4"/>
    <mergeCell ref="AC4:AD4"/>
    <mergeCell ref="AG3:AG4"/>
    <mergeCell ref="AH3:AH5"/>
    <mergeCell ref="AK3:AL3"/>
    <mergeCell ref="AI41:AJ41"/>
    <mergeCell ref="AS4:AT4"/>
    <mergeCell ref="AU4:AV4"/>
    <mergeCell ref="AW4:AX4"/>
    <mergeCell ref="AI3:AJ5"/>
    <mergeCell ref="AW3:AX3"/>
    <mergeCell ref="AM3:AN3"/>
    <mergeCell ref="AO3:AP3"/>
    <mergeCell ref="AQ3:AR3"/>
    <mergeCell ref="AS3:AT3"/>
  </mergeCells>
  <conditionalFormatting sqref="Y53:Y59 W53:W59 AC53:AC59 AA53:AA59 Q53:Q59 T53:U59 Y6:Y37 W6:W37 AC6:AC37 AA6:AA37 Q6:Q37 T6:U37">
    <cfRule type="cellIs" priority="1" dxfId="1" operator="lessThan" stopIfTrue="1">
      <formula>5</formula>
    </cfRule>
  </conditionalFormatting>
  <conditionalFormatting sqref="BG53:BG59 K53:K59 AM53:AM59 AO53:AO59 AQ53:AQ59 AS53:AS59 AU53:AU59 AW53:AW59 AY53:AY59 BA53:BA59 BC53:BC59 BE53:BE59 D37:E37 D53:E59 O53:O59 M53:M59 G53:G59 I53:I59 AE53:AF59 AK53:AK59 D35:D36 D19:D25 E19:E36 BG6:BG37 K6:K37 AM6:AM37 AO6:AO37 AQ6:AQ37 AS6:AS37 AU6:AU37 AW6:AW37 AY6:AY37 BA6:BA37 BC6:BC37 BE6:BE37 D6:E18 O6:O37 M6:M37 G6:G37 I6:I37 AK6:AK37 AE6:AF37">
    <cfRule type="cellIs" priority="2" dxfId="10" operator="lessThan" stopIfTrue="1">
      <formula>5</formula>
    </cfRule>
  </conditionalFormatting>
  <conditionalFormatting sqref="AG6:AG37 AG53:AG59">
    <cfRule type="cellIs" priority="3" dxfId="11" operator="lessThan" stopIfTrue="1">
      <formula>5</formula>
    </cfRule>
  </conditionalFormatting>
  <conditionalFormatting sqref="AJ6:AJ37 AJ53:AJ59">
    <cfRule type="cellIs" priority="4" dxfId="12" operator="notEqual" stopIfTrue="1">
      <formula>"Lªn líp"</formula>
    </cfRule>
  </conditionalFormatting>
  <printOptions/>
  <pageMargins left="0.36" right="0.29" top="0.23" bottom="0.15" header="0.21" footer="0.1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J76"/>
  <sheetViews>
    <sheetView zoomScale="115" zoomScaleNormal="115" zoomScalePageLayoutView="0" workbookViewId="0" topLeftCell="A1">
      <pane xSplit="3" ySplit="5" topLeftCell="AI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Z31" sqref="AZ31"/>
    </sheetView>
  </sheetViews>
  <sheetFormatPr defaultColWidth="4.421875" defaultRowHeight="15" customHeight="1"/>
  <cols>
    <col min="1" max="1" width="4.00390625" style="116" customWidth="1"/>
    <col min="2" max="2" width="15.00390625" style="116" customWidth="1"/>
    <col min="3" max="3" width="10.421875" style="116" customWidth="1"/>
    <col min="4" max="4" width="11.421875" style="116" customWidth="1"/>
    <col min="5" max="5" width="4.421875" style="116" customWidth="1"/>
    <col min="6" max="6" width="3.8515625" style="116" customWidth="1"/>
    <col min="7" max="8" width="4.421875" style="116" customWidth="1"/>
    <col min="9" max="9" width="3.8515625" style="116" customWidth="1"/>
    <col min="10" max="15" width="4.421875" style="116" customWidth="1"/>
    <col min="16" max="16" width="3.28125" style="116" customWidth="1"/>
    <col min="17" max="17" width="4.421875" style="116" customWidth="1"/>
    <col min="18" max="18" width="4.28125" style="116" customWidth="1"/>
    <col min="19" max="19" width="5.57421875" style="116" customWidth="1"/>
    <col min="20" max="20" width="8.140625" style="116" customWidth="1"/>
    <col min="21" max="23" width="4.421875" style="116" customWidth="1"/>
    <col min="24" max="24" width="4.57421875" style="116" customWidth="1"/>
    <col min="25" max="25" width="4.421875" style="116" customWidth="1"/>
    <col min="26" max="26" width="4.8515625" style="116" customWidth="1"/>
    <col min="27" max="27" width="4.421875" style="116" customWidth="1"/>
    <col min="28" max="28" width="3.7109375" style="116" customWidth="1"/>
    <col min="29" max="29" width="4.421875" style="116" customWidth="1"/>
    <col min="30" max="30" width="4.00390625" style="116" customWidth="1"/>
    <col min="31" max="31" width="5.57421875" style="116" customWidth="1"/>
    <col min="32" max="32" width="8.140625" style="116" customWidth="1"/>
    <col min="33" max="33" width="7.8515625" style="275" customWidth="1"/>
    <col min="34" max="34" width="10.28125" style="275" customWidth="1"/>
    <col min="35" max="35" width="5.57421875" style="275" customWidth="1"/>
    <col min="36" max="36" width="9.8515625" style="275" customWidth="1"/>
    <col min="37" max="39" width="4.421875" style="116" customWidth="1"/>
    <col min="40" max="41" width="4.00390625" style="116" customWidth="1"/>
    <col min="42" max="43" width="4.421875" style="116" customWidth="1"/>
    <col min="44" max="44" width="3.7109375" style="116" customWidth="1"/>
    <col min="45" max="45" width="3.8515625" style="116" customWidth="1"/>
    <col min="46" max="46" width="3.7109375" style="116" customWidth="1"/>
    <col min="47" max="47" width="4.00390625" style="116" customWidth="1"/>
    <col min="48" max="48" width="3.7109375" style="116" customWidth="1"/>
    <col min="49" max="49" width="4.421875" style="116" customWidth="1"/>
    <col min="50" max="50" width="4.00390625" style="116" customWidth="1"/>
    <col min="51" max="51" width="3.8515625" style="116" customWidth="1"/>
    <col min="52" max="52" width="4.421875" style="116" customWidth="1"/>
    <col min="53" max="53" width="6.28125" style="116" customWidth="1"/>
    <col min="54" max="54" width="6.57421875" style="116" customWidth="1"/>
    <col min="55" max="55" width="12.57421875" style="116" customWidth="1"/>
    <col min="56" max="16384" width="4.421875" style="116" customWidth="1"/>
  </cols>
  <sheetData>
    <row r="2" spans="1:155" ht="12.75" customHeight="1">
      <c r="A2" s="113"/>
      <c r="B2" s="114" t="s">
        <v>213</v>
      </c>
      <c r="C2" s="114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276"/>
      <c r="AH2" s="276"/>
      <c r="AI2" s="276"/>
      <c r="AJ2" s="276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3"/>
      <c r="BG2" s="115"/>
      <c r="BH2" s="115"/>
      <c r="BI2" s="115"/>
      <c r="BJ2" s="113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DO2" s="115"/>
      <c r="DP2" s="115"/>
      <c r="EO2" s="117"/>
      <c r="EP2" s="117"/>
      <c r="EQ2" s="117"/>
      <c r="ER2" s="118"/>
      <c r="EW2" s="117"/>
      <c r="EX2" s="118"/>
      <c r="EY2" s="117"/>
    </row>
    <row r="3" spans="1:166" ht="12.75" customHeight="1">
      <c r="A3" s="119"/>
      <c r="B3" s="90"/>
      <c r="C3" s="123"/>
      <c r="D3" s="90"/>
      <c r="E3" s="451" t="s">
        <v>56</v>
      </c>
      <c r="F3" s="452"/>
      <c r="G3" s="451" t="s">
        <v>57</v>
      </c>
      <c r="H3" s="452"/>
      <c r="I3" s="451" t="s">
        <v>52</v>
      </c>
      <c r="J3" s="452"/>
      <c r="K3" s="451" t="s">
        <v>254</v>
      </c>
      <c r="L3" s="452"/>
      <c r="M3" s="451" t="s">
        <v>256</v>
      </c>
      <c r="N3" s="452"/>
      <c r="O3" s="451" t="s">
        <v>72</v>
      </c>
      <c r="P3" s="452"/>
      <c r="Q3" s="451" t="s">
        <v>257</v>
      </c>
      <c r="R3" s="452"/>
      <c r="S3" s="124" t="s">
        <v>54</v>
      </c>
      <c r="T3" s="398" t="s">
        <v>66</v>
      </c>
      <c r="U3" s="453" t="s">
        <v>266</v>
      </c>
      <c r="V3" s="454"/>
      <c r="W3" s="453" t="s">
        <v>258</v>
      </c>
      <c r="X3" s="454"/>
      <c r="Y3" s="453" t="s">
        <v>60</v>
      </c>
      <c r="Z3" s="454"/>
      <c r="AA3" s="453" t="s">
        <v>267</v>
      </c>
      <c r="AB3" s="454"/>
      <c r="AC3" s="453" t="s">
        <v>67</v>
      </c>
      <c r="AD3" s="454"/>
      <c r="AE3" s="124" t="s">
        <v>54</v>
      </c>
      <c r="AF3" s="398" t="s">
        <v>66</v>
      </c>
      <c r="AG3" s="439" t="s">
        <v>275</v>
      </c>
      <c r="AH3" s="441" t="s">
        <v>273</v>
      </c>
      <c r="AI3" s="125"/>
      <c r="AJ3" s="398"/>
      <c r="AK3" s="453" t="s">
        <v>285</v>
      </c>
      <c r="AL3" s="454"/>
      <c r="AM3" s="453" t="s">
        <v>286</v>
      </c>
      <c r="AN3" s="454"/>
      <c r="AO3" s="453" t="s">
        <v>287</v>
      </c>
      <c r="AP3" s="454"/>
      <c r="AQ3" s="453" t="s">
        <v>288</v>
      </c>
      <c r="AR3" s="454"/>
      <c r="AS3" s="453" t="s">
        <v>290</v>
      </c>
      <c r="AT3" s="438"/>
      <c r="AU3" s="438" t="s">
        <v>291</v>
      </c>
      <c r="AV3" s="454"/>
      <c r="AW3" s="453" t="s">
        <v>293</v>
      </c>
      <c r="AX3" s="454"/>
      <c r="AY3" s="453" t="s">
        <v>295</v>
      </c>
      <c r="AZ3" s="454"/>
      <c r="BA3" s="370" t="s">
        <v>61</v>
      </c>
      <c r="BB3" s="370" t="s">
        <v>66</v>
      </c>
      <c r="BC3" s="449"/>
      <c r="BD3" s="451"/>
      <c r="BE3" s="452"/>
      <c r="BF3" s="127"/>
      <c r="BG3" s="127"/>
      <c r="BH3" s="128"/>
      <c r="BI3" s="127"/>
      <c r="BJ3" s="119"/>
      <c r="BK3" s="436"/>
      <c r="BL3" s="451"/>
      <c r="BM3" s="452"/>
      <c r="BN3" s="451"/>
      <c r="BO3" s="469"/>
      <c r="BP3" s="452"/>
      <c r="BQ3" s="451"/>
      <c r="BR3" s="452"/>
      <c r="BS3" s="451"/>
      <c r="BT3" s="469"/>
      <c r="BU3" s="452"/>
      <c r="BV3" s="451"/>
      <c r="BW3" s="452"/>
      <c r="BX3" s="451"/>
      <c r="BY3" s="469"/>
      <c r="BZ3" s="452"/>
      <c r="CA3" s="127"/>
      <c r="CB3" s="126"/>
      <c r="CC3" s="471"/>
      <c r="CD3" s="435"/>
      <c r="CE3" s="451"/>
      <c r="CF3" s="469"/>
      <c r="CG3" s="452"/>
      <c r="CH3" s="451"/>
      <c r="CI3" s="469"/>
      <c r="CJ3" s="452"/>
      <c r="CK3" s="451"/>
      <c r="CL3" s="469"/>
      <c r="CM3" s="452"/>
      <c r="CN3" s="451"/>
      <c r="CO3" s="469"/>
      <c r="CP3" s="452"/>
      <c r="CQ3" s="451"/>
      <c r="CR3" s="469"/>
      <c r="CS3" s="452"/>
      <c r="CT3" s="451"/>
      <c r="CU3" s="452"/>
      <c r="CV3" s="451"/>
      <c r="CW3" s="469"/>
      <c r="CX3" s="452"/>
      <c r="CY3" s="451"/>
      <c r="CZ3" s="469"/>
      <c r="DA3" s="452"/>
      <c r="DB3" s="451"/>
      <c r="DC3" s="452"/>
      <c r="DD3" s="451"/>
      <c r="DE3" s="452"/>
      <c r="DF3" s="125"/>
      <c r="DG3" s="124"/>
      <c r="DH3" s="124"/>
      <c r="DI3" s="90"/>
      <c r="DJ3" s="90"/>
      <c r="DK3" s="451"/>
      <c r="DL3" s="452"/>
      <c r="DM3" s="451"/>
      <c r="DN3" s="452"/>
      <c r="DO3" s="451"/>
      <c r="DP3" s="452"/>
      <c r="DQ3" s="126"/>
      <c r="DR3" s="124"/>
      <c r="DS3" s="90"/>
      <c r="DT3" s="451"/>
      <c r="DU3" s="452"/>
      <c r="DV3" s="124"/>
      <c r="DW3" s="124"/>
      <c r="DX3" s="124"/>
      <c r="DY3" s="124"/>
      <c r="DZ3" s="124"/>
      <c r="EA3" s="124"/>
      <c r="EB3" s="90"/>
      <c r="EC3" s="125"/>
      <c r="ED3" s="94"/>
      <c r="EE3" s="94"/>
      <c r="EF3" s="94"/>
      <c r="EG3" s="94"/>
      <c r="EH3" s="91"/>
      <c r="EI3" s="92"/>
      <c r="EJ3" s="129"/>
      <c r="EK3" s="129"/>
      <c r="EL3" s="91"/>
      <c r="EM3" s="92"/>
      <c r="EN3" s="91"/>
      <c r="EO3" s="92"/>
      <c r="EP3" s="91"/>
      <c r="EQ3" s="92"/>
      <c r="ER3" s="91"/>
      <c r="ES3" s="92"/>
      <c r="ET3" s="91"/>
      <c r="EU3" s="92"/>
      <c r="EV3" s="93"/>
      <c r="EW3" s="93"/>
      <c r="EX3" s="93"/>
      <c r="EY3" s="93"/>
      <c r="EZ3" s="93"/>
      <c r="FA3" s="91"/>
      <c r="FB3" s="92"/>
      <c r="FC3" s="91"/>
      <c r="FD3" s="92"/>
      <c r="FE3" s="94"/>
      <c r="FF3" s="92"/>
      <c r="FG3" s="93"/>
      <c r="FH3" s="93"/>
      <c r="FI3" s="93"/>
      <c r="FJ3" s="119"/>
    </row>
    <row r="4" spans="1:166" ht="15.75" customHeight="1">
      <c r="A4" s="130" t="s">
        <v>11</v>
      </c>
      <c r="B4" s="95" t="s">
        <v>214</v>
      </c>
      <c r="C4" s="131"/>
      <c r="D4" s="301" t="s">
        <v>215</v>
      </c>
      <c r="E4" s="495"/>
      <c r="F4" s="496"/>
      <c r="G4" s="495"/>
      <c r="H4" s="496"/>
      <c r="I4" s="96"/>
      <c r="J4" s="92"/>
      <c r="K4" s="94" t="s">
        <v>255</v>
      </c>
      <c r="L4" s="94"/>
      <c r="M4" s="96"/>
      <c r="N4" s="94"/>
      <c r="O4" s="96" t="s">
        <v>73</v>
      </c>
      <c r="P4" s="92"/>
      <c r="Q4" s="96"/>
      <c r="R4" s="92"/>
      <c r="S4" s="94" t="s">
        <v>55</v>
      </c>
      <c r="T4" s="121" t="s">
        <v>264</v>
      </c>
      <c r="U4" s="497" t="s">
        <v>265</v>
      </c>
      <c r="V4" s="498"/>
      <c r="W4" s="121"/>
      <c r="X4" s="122"/>
      <c r="Y4" s="497"/>
      <c r="Z4" s="498"/>
      <c r="AA4" s="497" t="s">
        <v>268</v>
      </c>
      <c r="AB4" s="498"/>
      <c r="AC4" s="497" t="s">
        <v>269</v>
      </c>
      <c r="AD4" s="498"/>
      <c r="AE4" s="94" t="s">
        <v>55</v>
      </c>
      <c r="AF4" s="121" t="s">
        <v>270</v>
      </c>
      <c r="AG4" s="440"/>
      <c r="AH4" s="442"/>
      <c r="AI4" s="272"/>
      <c r="AJ4" s="121"/>
      <c r="AK4" s="497"/>
      <c r="AL4" s="498"/>
      <c r="AM4" s="121"/>
      <c r="AN4" s="122"/>
      <c r="AO4" s="497"/>
      <c r="AP4" s="498"/>
      <c r="AQ4" s="497" t="s">
        <v>289</v>
      </c>
      <c r="AR4" s="498"/>
      <c r="AS4" s="273"/>
      <c r="AT4" s="273"/>
      <c r="AU4" s="444" t="s">
        <v>292</v>
      </c>
      <c r="AV4" s="498"/>
      <c r="AW4" s="497" t="s">
        <v>294</v>
      </c>
      <c r="AX4" s="498"/>
      <c r="AY4" s="497" t="s">
        <v>290</v>
      </c>
      <c r="AZ4" s="498"/>
      <c r="BA4" s="371" t="s">
        <v>270</v>
      </c>
      <c r="BB4" s="372" t="s">
        <v>276</v>
      </c>
      <c r="BC4" s="449"/>
      <c r="BD4" s="133"/>
      <c r="BE4" s="134"/>
      <c r="BF4" s="135"/>
      <c r="BG4" s="135"/>
      <c r="BH4" s="93"/>
      <c r="BI4" s="96"/>
      <c r="BJ4" s="119"/>
      <c r="BK4" s="437"/>
      <c r="BL4" s="91"/>
      <c r="BM4" s="134"/>
      <c r="BN4" s="91"/>
      <c r="BO4" s="91"/>
      <c r="BP4" s="134"/>
      <c r="BQ4" s="91"/>
      <c r="BR4" s="134"/>
      <c r="BS4" s="133"/>
      <c r="BT4" s="91"/>
      <c r="BU4" s="134"/>
      <c r="BV4" s="91"/>
      <c r="BW4" s="91"/>
      <c r="BX4" s="133"/>
      <c r="BY4" s="91"/>
      <c r="BZ4" s="94"/>
      <c r="CA4" s="135"/>
      <c r="CB4" s="132"/>
      <c r="CC4" s="471"/>
      <c r="CD4" s="435"/>
      <c r="CE4" s="495"/>
      <c r="CF4" s="470"/>
      <c r="CG4" s="496"/>
      <c r="CH4" s="495"/>
      <c r="CI4" s="470"/>
      <c r="CJ4" s="496"/>
      <c r="CK4" s="495"/>
      <c r="CL4" s="470"/>
      <c r="CM4" s="496"/>
      <c r="CN4" s="495"/>
      <c r="CO4" s="470"/>
      <c r="CP4" s="496"/>
      <c r="CQ4" s="495"/>
      <c r="CR4" s="470"/>
      <c r="CS4" s="496"/>
      <c r="CT4" s="495"/>
      <c r="CU4" s="496"/>
      <c r="CV4" s="95"/>
      <c r="CW4" s="136"/>
      <c r="CX4" s="137"/>
      <c r="CY4" s="136"/>
      <c r="CZ4" s="136"/>
      <c r="DA4" s="136"/>
      <c r="DB4" s="95"/>
      <c r="DC4" s="136"/>
      <c r="DD4" s="495"/>
      <c r="DE4" s="496"/>
      <c r="DF4" s="92"/>
      <c r="DG4" s="136"/>
      <c r="DH4" s="136"/>
      <c r="DI4" s="95"/>
      <c r="DJ4" s="95"/>
      <c r="DK4" s="95"/>
      <c r="DL4" s="137"/>
      <c r="DM4" s="136"/>
      <c r="DN4" s="137"/>
      <c r="DO4" s="136"/>
      <c r="DP4" s="136"/>
      <c r="DQ4" s="93"/>
      <c r="DR4" s="136"/>
      <c r="DS4" s="96"/>
      <c r="DT4" s="95"/>
      <c r="DU4" s="137"/>
      <c r="DV4" s="136"/>
      <c r="DW4" s="136"/>
      <c r="DX4" s="136"/>
      <c r="DY4" s="136"/>
      <c r="DZ4" s="136"/>
      <c r="EA4" s="136"/>
      <c r="EB4" s="95"/>
      <c r="EC4" s="137"/>
      <c r="ED4" s="94"/>
      <c r="EE4" s="94"/>
      <c r="EF4" s="94"/>
      <c r="EG4" s="94"/>
      <c r="EH4" s="138"/>
      <c r="EI4" s="120"/>
      <c r="EJ4" s="129"/>
      <c r="EK4" s="133"/>
      <c r="EL4" s="91"/>
      <c r="EM4" s="94"/>
      <c r="EN4" s="91"/>
      <c r="EO4" s="94"/>
      <c r="EP4" s="91"/>
      <c r="EQ4" s="94"/>
      <c r="ER4" s="91"/>
      <c r="ES4" s="94"/>
      <c r="ET4" s="91"/>
      <c r="EU4" s="94"/>
      <c r="EV4" s="96"/>
      <c r="EW4" s="96"/>
      <c r="EX4" s="96"/>
      <c r="EY4" s="96"/>
      <c r="EZ4" s="96"/>
      <c r="FA4" s="91"/>
      <c r="FB4" s="94"/>
      <c r="FC4" s="91"/>
      <c r="FD4" s="94"/>
      <c r="FE4" s="94"/>
      <c r="FF4" s="94"/>
      <c r="FG4" s="96"/>
      <c r="FH4" s="96"/>
      <c r="FI4" s="93"/>
      <c r="FJ4" s="130"/>
    </row>
    <row r="5" spans="1:166" ht="12.75" customHeight="1">
      <c r="A5" s="139"/>
      <c r="B5" s="96"/>
      <c r="C5" s="140"/>
      <c r="D5" s="94"/>
      <c r="E5" s="96">
        <v>5</v>
      </c>
      <c r="F5" s="92"/>
      <c r="G5" s="94">
        <v>4</v>
      </c>
      <c r="H5" s="94"/>
      <c r="I5" s="96">
        <v>6</v>
      </c>
      <c r="J5" s="92"/>
      <c r="K5" s="92">
        <v>8</v>
      </c>
      <c r="L5" s="92"/>
      <c r="M5" s="92">
        <v>4</v>
      </c>
      <c r="N5" s="92"/>
      <c r="O5" s="92">
        <v>2</v>
      </c>
      <c r="P5" s="92"/>
      <c r="Q5" s="92">
        <v>5</v>
      </c>
      <c r="R5" s="92"/>
      <c r="S5" s="92">
        <f>Q5+O5+M5+K5+I5+G5+E5</f>
        <v>34</v>
      </c>
      <c r="T5" s="98"/>
      <c r="U5" s="92">
        <v>3</v>
      </c>
      <c r="V5" s="92"/>
      <c r="W5" s="92">
        <v>3</v>
      </c>
      <c r="X5" s="92"/>
      <c r="Y5" s="92">
        <v>3</v>
      </c>
      <c r="Z5" s="92"/>
      <c r="AA5" s="92">
        <v>3</v>
      </c>
      <c r="AB5" s="92"/>
      <c r="AC5" s="92">
        <v>3</v>
      </c>
      <c r="AD5" s="92"/>
      <c r="AE5" s="92">
        <f>AC5+AA5+Y5+W5+U5</f>
        <v>15</v>
      </c>
      <c r="AF5" s="98"/>
      <c r="AG5" s="396">
        <f>AE5+S5</f>
        <v>49</v>
      </c>
      <c r="AH5" s="443"/>
      <c r="AI5" s="92"/>
      <c r="AJ5" s="98"/>
      <c r="AK5" s="92">
        <v>2</v>
      </c>
      <c r="AL5" s="92"/>
      <c r="AM5" s="92">
        <v>4</v>
      </c>
      <c r="AN5" s="92"/>
      <c r="AO5" s="92">
        <v>2</v>
      </c>
      <c r="AP5" s="92"/>
      <c r="AQ5" s="92">
        <v>3</v>
      </c>
      <c r="AR5" s="92"/>
      <c r="AS5" s="92">
        <v>3</v>
      </c>
      <c r="AT5" s="92"/>
      <c r="AU5" s="92">
        <v>3</v>
      </c>
      <c r="AV5" s="92"/>
      <c r="AW5" s="92">
        <v>2</v>
      </c>
      <c r="AX5" s="92"/>
      <c r="AY5" s="120">
        <v>3</v>
      </c>
      <c r="AZ5" s="98"/>
      <c r="BA5" s="371">
        <f>AY5+AW5+AU5+AS5+AQ5+AO5+AM5+AK5</f>
        <v>22</v>
      </c>
      <c r="BB5" s="371"/>
      <c r="BC5" s="450"/>
      <c r="BD5" s="98"/>
      <c r="BE5" s="98"/>
      <c r="BF5" s="98"/>
      <c r="BG5" s="96"/>
      <c r="BH5" s="96"/>
      <c r="BI5" s="96"/>
      <c r="BJ5" s="139"/>
      <c r="BK5" s="93"/>
      <c r="BL5" s="98"/>
      <c r="BM5" s="98"/>
      <c r="BN5" s="120"/>
      <c r="BO5" s="120"/>
      <c r="BP5" s="98"/>
      <c r="BQ5" s="98"/>
      <c r="BR5" s="98"/>
      <c r="BS5" s="98"/>
      <c r="BT5" s="98"/>
      <c r="BU5" s="98"/>
      <c r="BV5" s="98"/>
      <c r="BW5" s="98"/>
      <c r="BX5" s="96"/>
      <c r="BY5" s="96"/>
      <c r="BZ5" s="96"/>
      <c r="CA5" s="96"/>
      <c r="CB5" s="96"/>
      <c r="CC5" s="97"/>
      <c r="CD5" s="120"/>
      <c r="CE5" s="97"/>
      <c r="CF5" s="141"/>
      <c r="CG5" s="120"/>
      <c r="CH5" s="97"/>
      <c r="CI5" s="141"/>
      <c r="CJ5" s="120"/>
      <c r="CK5" s="97"/>
      <c r="CL5" s="141"/>
      <c r="CM5" s="141"/>
      <c r="CN5" s="97"/>
      <c r="CO5" s="141"/>
      <c r="CP5" s="141"/>
      <c r="CQ5" s="97"/>
      <c r="CR5" s="141"/>
      <c r="CS5" s="141"/>
      <c r="CT5" s="141"/>
      <c r="CU5" s="141"/>
      <c r="CV5" s="97"/>
      <c r="CW5" s="141"/>
      <c r="CX5" s="120"/>
      <c r="CY5" s="141"/>
      <c r="CZ5" s="141"/>
      <c r="DA5" s="141"/>
      <c r="DB5" s="97"/>
      <c r="DC5" s="120"/>
      <c r="DD5" s="96"/>
      <c r="DE5" s="92"/>
      <c r="DF5" s="141"/>
      <c r="DG5" s="98"/>
      <c r="DH5" s="97"/>
      <c r="DI5" s="97"/>
      <c r="DJ5" s="97"/>
      <c r="DK5" s="97"/>
      <c r="DL5" s="120"/>
      <c r="DM5" s="141"/>
      <c r="DN5" s="120"/>
      <c r="DO5" s="94"/>
      <c r="DP5" s="94"/>
      <c r="DQ5" s="98"/>
      <c r="DR5" s="141"/>
      <c r="DS5" s="98"/>
      <c r="DT5" s="97"/>
      <c r="DU5" s="120"/>
      <c r="DV5" s="141"/>
      <c r="DW5" s="141"/>
      <c r="DX5" s="141"/>
      <c r="DY5" s="141"/>
      <c r="DZ5" s="141"/>
      <c r="EA5" s="141"/>
      <c r="EB5" s="97"/>
      <c r="EC5" s="120"/>
      <c r="ED5" s="141"/>
      <c r="EE5" s="97"/>
      <c r="EF5" s="97"/>
      <c r="EG5" s="97"/>
      <c r="EH5" s="97"/>
      <c r="EI5" s="97"/>
      <c r="EJ5" s="98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8"/>
      <c r="FJ5" s="139"/>
    </row>
    <row r="6" spans="1:166" ht="12.75" customHeight="1">
      <c r="A6" s="142">
        <v>1</v>
      </c>
      <c r="B6" s="299" t="s">
        <v>180</v>
      </c>
      <c r="C6" s="300" t="s">
        <v>181</v>
      </c>
      <c r="D6" s="397">
        <v>34062</v>
      </c>
      <c r="E6" s="145">
        <v>7</v>
      </c>
      <c r="F6" s="146"/>
      <c r="G6" s="145">
        <v>7.5</v>
      </c>
      <c r="H6" s="146"/>
      <c r="I6" s="145">
        <v>5.1</v>
      </c>
      <c r="J6" s="147"/>
      <c r="K6" s="145">
        <v>5</v>
      </c>
      <c r="L6" s="147">
        <v>3.5</v>
      </c>
      <c r="M6" s="145">
        <v>6.4</v>
      </c>
      <c r="N6" s="147"/>
      <c r="O6" s="145">
        <v>5.7</v>
      </c>
      <c r="P6" s="147"/>
      <c r="Q6" s="165">
        <v>6</v>
      </c>
      <c r="R6" s="147"/>
      <c r="S6" s="147">
        <f>Q6*$Q$5+O6*$O$5+M6*$M$5+K6*$K$5+I6*$I$5+G6*$G$5+E6*$E$5</f>
        <v>202.6</v>
      </c>
      <c r="T6" s="158">
        <f>S6/$S$5</f>
        <v>5.958823529411765</v>
      </c>
      <c r="U6" s="147">
        <v>5.1</v>
      </c>
      <c r="V6" s="147"/>
      <c r="W6" s="145">
        <v>5.5</v>
      </c>
      <c r="X6" s="147"/>
      <c r="Y6" s="145">
        <v>6.5</v>
      </c>
      <c r="Z6" s="145"/>
      <c r="AA6" s="145">
        <v>6.8</v>
      </c>
      <c r="AB6" s="145"/>
      <c r="AC6" s="145">
        <v>5.5</v>
      </c>
      <c r="AD6" s="145">
        <v>3.8</v>
      </c>
      <c r="AE6" s="399">
        <f>AC6*$AC$5+AA6*$AA$5+Y6*$Y$5+W6*$W$5+U6*$U$5</f>
        <v>88.2</v>
      </c>
      <c r="AF6" s="400">
        <f>AE6/$AE$5</f>
        <v>5.88</v>
      </c>
      <c r="AG6" s="401">
        <f>(AE6+S6)/$AG$5</f>
        <v>5.9346938775510205</v>
      </c>
      <c r="AH6" s="402" t="str">
        <f aca="true" t="shared" si="0" ref="AH6:AH29">IF(AG6&gt;=8.995,"XuÊt s¾c",IF(AG6&gt;=7.995,"Giái",IF(AG6&gt;=6.995,"Kh¸",IF(AG6&gt;=5.995,"TB Kh¸",IF(AG6&gt;=4.995,"Trung b×nh",IF(AG6&gt;=3.995,"YÕu",IF(AG6&lt;3.995,"KÐm")))))))</f>
        <v>Trung b×nh</v>
      </c>
      <c r="AI6" s="511">
        <f>SUM((IF(E6&gt;=5,0,$E$5)),(IF(G6&gt;=5,0,$G$5)),(IF(I6&gt;=5,0,$I$5)),(IF(K6&gt;=5,0,$K$5)),,(IF(M6&gt;=5,0,$M$5)),(IF(O6&gt;=5,0,$O$5)),(IF(Q6&gt;=5,0,$Q$5)),,(IF(U6&gt;=5,0,$U$5)),(IF(W6&gt;=5,0,$W$5)),(IF(Y6&gt;=5,0,$Y$5)),(IF(AA6&gt;=5,0,$AA$5)),(IF(AC6&gt;=5,0,$AC$5)))</f>
        <v>0</v>
      </c>
      <c r="AJ6" s="403" t="str">
        <f aca="true" t="shared" si="1" ref="AJ6:AJ29">IF($AG6&lt;3.495,"Th«i häc",IF($AG6&lt;4.995,"Ngõng häc",IF($AK6&gt;25,"Ngõng häc","Lªn líp")))</f>
        <v>Lªn líp</v>
      </c>
      <c r="AK6" s="147">
        <v>7</v>
      </c>
      <c r="AL6" s="147"/>
      <c r="AM6" s="145">
        <v>6</v>
      </c>
      <c r="AN6" s="147"/>
      <c r="AO6" s="145">
        <v>5.3</v>
      </c>
      <c r="AP6" s="145"/>
      <c r="AQ6" s="145">
        <v>6</v>
      </c>
      <c r="AR6" s="145"/>
      <c r="AS6" s="145">
        <v>5.2</v>
      </c>
      <c r="AT6" s="145"/>
      <c r="AU6" s="145">
        <v>5</v>
      </c>
      <c r="AV6" s="145"/>
      <c r="AW6" s="145">
        <v>4.8</v>
      </c>
      <c r="AX6" s="145"/>
      <c r="AY6" s="145">
        <v>5.4</v>
      </c>
      <c r="AZ6" s="145"/>
      <c r="BA6" s="481">
        <f>AY6*$AY$5+AW6*$AW$5+AU6*$AU$5+AS6*$AS$5+AQ6*$AQ$5+AO6*$AO$5+AM6*$AM$5+AK6*$AK$5</f>
        <v>123</v>
      </c>
      <c r="BB6" s="480">
        <f>BA6/$BA$5</f>
        <v>5.590909090909091</v>
      </c>
      <c r="BC6" s="472" t="str">
        <f aca="true" t="shared" si="2" ref="BC6:BC29">IF(BB6&gt;=8.995,"Xuất sắc",IF(BB6&gt;=7.995,"Giỏi",IF(BB6&gt;=6.995,"Khá",IF(BB6&gt;=5.995,"TB Khá",IF(BB6&gt;=4.995,"Trung bình",IF(BB6&gt;=3.995,"Yếu",IF(BB6&lt;3.995,"Kém")))))))</f>
        <v>Trung bình</v>
      </c>
      <c r="BD6" s="145"/>
      <c r="BE6" s="146"/>
      <c r="BF6" s="152"/>
      <c r="BG6" s="149"/>
      <c r="BH6" s="149"/>
      <c r="BI6" s="149"/>
      <c r="BJ6" s="142"/>
      <c r="BK6" s="153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404"/>
      <c r="BY6" s="404"/>
      <c r="BZ6" s="404"/>
      <c r="CA6" s="154"/>
      <c r="CB6" s="154"/>
      <c r="CC6" s="404"/>
      <c r="CD6" s="404"/>
      <c r="CE6" s="404"/>
      <c r="CF6" s="404"/>
      <c r="CG6" s="404"/>
      <c r="CH6" s="404"/>
      <c r="CI6" s="404"/>
      <c r="CJ6" s="404"/>
      <c r="CK6" s="404"/>
      <c r="CL6" s="404"/>
      <c r="CM6" s="404"/>
      <c r="CN6" s="404"/>
      <c r="CO6" s="404"/>
      <c r="CP6" s="404"/>
      <c r="CQ6" s="404"/>
      <c r="CR6" s="404"/>
      <c r="CS6" s="404"/>
      <c r="CT6" s="404"/>
      <c r="CU6" s="404"/>
      <c r="CV6" s="404"/>
      <c r="CW6" s="404"/>
      <c r="CX6" s="404"/>
      <c r="CY6" s="404"/>
      <c r="CZ6" s="404"/>
      <c r="DA6" s="404"/>
      <c r="DB6" s="404"/>
      <c r="DC6" s="404"/>
      <c r="DD6" s="405"/>
      <c r="DE6" s="405"/>
      <c r="DF6" s="154"/>
      <c r="DG6" s="154"/>
      <c r="DH6" s="155"/>
      <c r="DI6" s="155"/>
      <c r="DJ6" s="154"/>
      <c r="DK6" s="154"/>
      <c r="DL6" s="154"/>
      <c r="DM6" s="154"/>
      <c r="DN6" s="154"/>
      <c r="DO6" s="146"/>
      <c r="DP6" s="146"/>
      <c r="DQ6" s="154"/>
      <c r="DR6" s="154"/>
      <c r="DS6" s="156"/>
      <c r="DT6" s="154"/>
      <c r="DU6" s="404"/>
      <c r="DV6" s="404"/>
      <c r="DW6" s="404"/>
      <c r="DX6" s="404"/>
      <c r="DY6" s="404"/>
      <c r="DZ6" s="404"/>
      <c r="EA6" s="404"/>
      <c r="EB6" s="404"/>
      <c r="EC6" s="404"/>
      <c r="ED6" s="404"/>
      <c r="EE6" s="404"/>
      <c r="EF6" s="404"/>
      <c r="EG6" s="404"/>
      <c r="EH6" s="404"/>
      <c r="EI6" s="404"/>
      <c r="EJ6" s="404"/>
      <c r="EK6" s="404"/>
      <c r="EL6" s="404"/>
      <c r="EM6" s="404"/>
      <c r="EN6" s="404"/>
      <c r="EO6" s="404"/>
      <c r="EP6" s="404"/>
      <c r="EQ6" s="404"/>
      <c r="ER6" s="404"/>
      <c r="ES6" s="404"/>
      <c r="ET6" s="404"/>
      <c r="EU6" s="404"/>
      <c r="EV6" s="404"/>
      <c r="EW6" s="404"/>
      <c r="EX6" s="404"/>
      <c r="EY6" s="404"/>
      <c r="EZ6" s="404"/>
      <c r="FA6" s="404"/>
      <c r="FB6" s="404"/>
      <c r="FC6" s="404"/>
      <c r="FD6" s="404"/>
      <c r="FE6" s="404"/>
      <c r="FF6" s="404"/>
      <c r="FG6" s="404"/>
      <c r="FH6" s="404"/>
      <c r="FI6" s="404"/>
      <c r="FJ6" s="157"/>
    </row>
    <row r="7" spans="1:166" ht="12.75" customHeight="1">
      <c r="A7" s="142">
        <v>2</v>
      </c>
      <c r="B7" s="313" t="s">
        <v>182</v>
      </c>
      <c r="C7" s="314" t="s">
        <v>137</v>
      </c>
      <c r="D7" s="406" t="s">
        <v>221</v>
      </c>
      <c r="E7" s="145">
        <v>8</v>
      </c>
      <c r="F7" s="145"/>
      <c r="G7" s="145">
        <v>7</v>
      </c>
      <c r="H7" s="145"/>
      <c r="I7" s="145">
        <v>6.7</v>
      </c>
      <c r="J7" s="147"/>
      <c r="K7" s="145">
        <v>5.7</v>
      </c>
      <c r="L7" s="147"/>
      <c r="M7" s="145">
        <v>7.3</v>
      </c>
      <c r="N7" s="147"/>
      <c r="O7" s="145">
        <v>7.5</v>
      </c>
      <c r="P7" s="147"/>
      <c r="Q7" s="148">
        <v>5</v>
      </c>
      <c r="R7" s="147"/>
      <c r="S7" s="147">
        <f aca="true" t="shared" si="3" ref="S7:S29">Q7*$Q$5+O7*$O$5+M7*$M$5+K7*$K$5+I7*$I$5+G7*$G$5+E7*$E$5</f>
        <v>223</v>
      </c>
      <c r="T7" s="158">
        <f aca="true" t="shared" si="4" ref="T7:T29">S7/$S$5</f>
        <v>6.5588235294117645</v>
      </c>
      <c r="U7" s="147">
        <v>7</v>
      </c>
      <c r="V7" s="146"/>
      <c r="W7" s="145">
        <v>6.9</v>
      </c>
      <c r="X7" s="146"/>
      <c r="Y7" s="147">
        <v>7.5</v>
      </c>
      <c r="Z7" s="145"/>
      <c r="AA7" s="145">
        <v>8.3</v>
      </c>
      <c r="AB7" s="145"/>
      <c r="AC7" s="145">
        <v>6.1</v>
      </c>
      <c r="AD7" s="145"/>
      <c r="AE7" s="147">
        <f aca="true" t="shared" si="5" ref="AE7:AE29">AC7*$AC$5+AA7*$AA$5+Y7*$Y$5+W7*$W$5+U7*$U$5</f>
        <v>107.4</v>
      </c>
      <c r="AF7" s="158">
        <f aca="true" t="shared" si="6" ref="AF7:AF30">AE7/$AE$5</f>
        <v>7.16</v>
      </c>
      <c r="AG7" s="401">
        <f aca="true" t="shared" si="7" ref="AG7:AG30">(AE7+S7)/$AG$5</f>
        <v>6.742857142857142</v>
      </c>
      <c r="AH7" s="402" t="str">
        <f t="shared" si="0"/>
        <v>TB Kh¸</v>
      </c>
      <c r="AI7" s="511">
        <f aca="true" t="shared" si="8" ref="AI7:AI29">SUM((IF(E7&gt;=5,0,$E$5)),(IF(G7&gt;=5,0,$G$5)),(IF(I7&gt;=5,0,$I$5)),(IF(K7&gt;=5,0,$K$5)),,(IF(M7&gt;=5,0,$M$5)),(IF(O7&gt;=5,0,$O$5)),(IF(Q7&gt;=5,0,$Q$5)),,(IF(U7&gt;=5,0,$U$5)),(IF(W7&gt;=5,0,$W$5)),(IF(Y7&gt;=5,0,$Y$5)),(IF(AA7&gt;=5,0,$AA$5)),(IF(AC7&gt;=5,0,$AC$5)))</f>
        <v>0</v>
      </c>
      <c r="AJ7" s="378" t="str">
        <f t="shared" si="1"/>
        <v>Lªn líp</v>
      </c>
      <c r="AK7" s="147">
        <v>7</v>
      </c>
      <c r="AL7" s="146"/>
      <c r="AM7" s="145">
        <v>6.6</v>
      </c>
      <c r="AN7" s="146"/>
      <c r="AO7" s="147">
        <v>6.4</v>
      </c>
      <c r="AP7" s="145"/>
      <c r="AQ7" s="145">
        <v>7</v>
      </c>
      <c r="AR7" s="145"/>
      <c r="AS7" s="145">
        <v>5.9</v>
      </c>
      <c r="AT7" s="145"/>
      <c r="AU7" s="145">
        <v>6</v>
      </c>
      <c r="AV7" s="145"/>
      <c r="AW7" s="145">
        <v>7.5</v>
      </c>
      <c r="AX7" s="145"/>
      <c r="AY7" s="145">
        <v>6.4</v>
      </c>
      <c r="AZ7" s="145"/>
      <c r="BA7" s="481">
        <f aca="true" t="shared" si="9" ref="BA7:BA29">AY7*$AY$5+AW7*$AW$5+AU7*$AU$5+AS7*$AS$5+AQ7*$AQ$5+AO7*$AO$5+AM7*$AM$5+AK7*$AK$5</f>
        <v>144.1</v>
      </c>
      <c r="BB7" s="480">
        <f aca="true" t="shared" si="10" ref="BB7:BB29">BA7/$BA$5</f>
        <v>6.55</v>
      </c>
      <c r="BC7" s="472" t="str">
        <f t="shared" si="2"/>
        <v>TB Khá</v>
      </c>
      <c r="BD7" s="145"/>
      <c r="BE7" s="146"/>
      <c r="BF7" s="152"/>
      <c r="BG7" s="149"/>
      <c r="BH7" s="149"/>
      <c r="BI7" s="149"/>
      <c r="BJ7" s="142"/>
      <c r="BK7" s="153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59"/>
      <c r="BY7" s="159"/>
      <c r="BZ7" s="159"/>
      <c r="CA7" s="154"/>
      <c r="CB7" s="154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4"/>
      <c r="DG7" s="154"/>
      <c r="DH7" s="155"/>
      <c r="DI7" s="155"/>
      <c r="DJ7" s="154"/>
      <c r="DK7" s="160"/>
      <c r="DL7" s="160"/>
      <c r="DM7" s="160"/>
      <c r="DN7" s="160"/>
      <c r="DO7" s="146"/>
      <c r="DP7" s="146"/>
      <c r="DQ7" s="154"/>
      <c r="DR7" s="161"/>
      <c r="DS7" s="156"/>
      <c r="DT7" s="154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7"/>
    </row>
    <row r="8" spans="1:166" ht="12.75" customHeight="1">
      <c r="A8" s="142">
        <v>3</v>
      </c>
      <c r="B8" s="313" t="s">
        <v>184</v>
      </c>
      <c r="C8" s="314" t="s">
        <v>76</v>
      </c>
      <c r="D8" s="406" t="s">
        <v>223</v>
      </c>
      <c r="E8" s="145">
        <v>8</v>
      </c>
      <c r="F8" s="145"/>
      <c r="G8" s="145">
        <v>6.7</v>
      </c>
      <c r="H8" s="145"/>
      <c r="I8" s="145">
        <v>6</v>
      </c>
      <c r="J8" s="147"/>
      <c r="K8" s="145">
        <v>5.3</v>
      </c>
      <c r="L8" s="147"/>
      <c r="M8" s="145">
        <v>6.4</v>
      </c>
      <c r="N8" s="147">
        <v>2.9</v>
      </c>
      <c r="O8" s="145">
        <v>6</v>
      </c>
      <c r="P8" s="147"/>
      <c r="Q8" s="165">
        <v>6.2</v>
      </c>
      <c r="R8" s="147"/>
      <c r="S8" s="147">
        <f t="shared" si="3"/>
        <v>213.8</v>
      </c>
      <c r="T8" s="158">
        <f t="shared" si="4"/>
        <v>6.288235294117648</v>
      </c>
      <c r="U8" s="145">
        <v>5.2</v>
      </c>
      <c r="V8" s="147"/>
      <c r="W8" s="147">
        <v>6.9</v>
      </c>
      <c r="X8" s="147"/>
      <c r="Y8" s="145">
        <v>6</v>
      </c>
      <c r="Z8" s="145"/>
      <c r="AA8" s="145">
        <v>6.6</v>
      </c>
      <c r="AB8" s="145"/>
      <c r="AC8" s="145">
        <v>5.2</v>
      </c>
      <c r="AD8" s="145"/>
      <c r="AE8" s="147">
        <f t="shared" si="5"/>
        <v>89.69999999999999</v>
      </c>
      <c r="AF8" s="158">
        <f t="shared" si="6"/>
        <v>5.9799999999999995</v>
      </c>
      <c r="AG8" s="401">
        <f>(AE8+S8)/$AG$5</f>
        <v>6.1938775510204085</v>
      </c>
      <c r="AH8" s="402" t="str">
        <f t="shared" si="0"/>
        <v>TB Kh¸</v>
      </c>
      <c r="AI8" s="511">
        <f t="shared" si="8"/>
        <v>0</v>
      </c>
      <c r="AJ8" s="378" t="str">
        <f t="shared" si="1"/>
        <v>Lªn líp</v>
      </c>
      <c r="AK8" s="145">
        <v>6</v>
      </c>
      <c r="AL8" s="147"/>
      <c r="AM8" s="147">
        <v>4.8</v>
      </c>
      <c r="AN8" s="147"/>
      <c r="AO8" s="145">
        <v>5.3</v>
      </c>
      <c r="AP8" s="145"/>
      <c r="AQ8" s="145">
        <v>7</v>
      </c>
      <c r="AR8" s="145"/>
      <c r="AS8" s="145">
        <v>6</v>
      </c>
      <c r="AT8" s="145"/>
      <c r="AU8" s="145">
        <v>5</v>
      </c>
      <c r="AV8" s="145"/>
      <c r="AW8" s="145">
        <v>4.8</v>
      </c>
      <c r="AX8" s="145"/>
      <c r="AY8" s="145">
        <v>6.3</v>
      </c>
      <c r="AZ8" s="145"/>
      <c r="BA8" s="481">
        <f t="shared" si="9"/>
        <v>124.3</v>
      </c>
      <c r="BB8" s="480">
        <f t="shared" si="10"/>
        <v>5.6499999999999995</v>
      </c>
      <c r="BC8" s="472" t="str">
        <f t="shared" si="2"/>
        <v>Trung bình</v>
      </c>
      <c r="BD8" s="145"/>
      <c r="BE8" s="145"/>
      <c r="BF8" s="152"/>
      <c r="BG8" s="149"/>
      <c r="BH8" s="149"/>
      <c r="BI8" s="149"/>
      <c r="BJ8" s="142"/>
      <c r="BK8" s="153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5"/>
      <c r="DI8" s="155"/>
      <c r="DJ8" s="166"/>
      <c r="DK8" s="154"/>
      <c r="DL8" s="154"/>
      <c r="DM8" s="154"/>
      <c r="DN8" s="154"/>
      <c r="DO8" s="145"/>
      <c r="DP8" s="147"/>
      <c r="DQ8" s="154"/>
      <c r="DR8" s="161"/>
      <c r="DS8" s="166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49"/>
      <c r="EP8" s="149"/>
      <c r="EQ8" s="149"/>
      <c r="ER8" s="144"/>
      <c r="ES8" s="154"/>
      <c r="ET8" s="154"/>
      <c r="EU8" s="154"/>
      <c r="EV8" s="154"/>
      <c r="EW8" s="164"/>
      <c r="EX8" s="162"/>
      <c r="EY8" s="16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7"/>
    </row>
    <row r="9" spans="1:166" ht="12.75" customHeight="1">
      <c r="A9" s="142">
        <v>4</v>
      </c>
      <c r="B9" s="313" t="s">
        <v>77</v>
      </c>
      <c r="C9" s="314" t="s">
        <v>76</v>
      </c>
      <c r="D9" s="406" t="s">
        <v>224</v>
      </c>
      <c r="E9" s="145">
        <v>8</v>
      </c>
      <c r="F9" s="145"/>
      <c r="G9" s="145">
        <v>6</v>
      </c>
      <c r="H9" s="145"/>
      <c r="I9" s="145">
        <v>5.9</v>
      </c>
      <c r="J9" s="147"/>
      <c r="K9" s="145">
        <v>5</v>
      </c>
      <c r="L9" s="147"/>
      <c r="M9" s="145"/>
      <c r="N9" s="147"/>
      <c r="O9" s="145">
        <v>5</v>
      </c>
      <c r="P9" s="147"/>
      <c r="Q9" s="148">
        <v>4.4</v>
      </c>
      <c r="R9" s="147">
        <v>4.4</v>
      </c>
      <c r="S9" s="147">
        <f t="shared" si="3"/>
        <v>171.4</v>
      </c>
      <c r="T9" s="158">
        <f t="shared" si="4"/>
        <v>5.041176470588235</v>
      </c>
      <c r="U9" s="147">
        <v>6.3</v>
      </c>
      <c r="V9" s="147">
        <v>4.8</v>
      </c>
      <c r="W9" s="147"/>
      <c r="X9" s="147"/>
      <c r="Y9" s="145">
        <v>5</v>
      </c>
      <c r="Z9" s="145"/>
      <c r="AA9" s="145">
        <v>6</v>
      </c>
      <c r="AB9" s="145"/>
      <c r="AC9" s="145">
        <v>5</v>
      </c>
      <c r="AD9" s="145"/>
      <c r="AE9" s="147">
        <f t="shared" si="5"/>
        <v>66.9</v>
      </c>
      <c r="AF9" s="158">
        <f t="shared" si="6"/>
        <v>4.46</v>
      </c>
      <c r="AG9" s="401">
        <f t="shared" si="7"/>
        <v>4.863265306122449</v>
      </c>
      <c r="AH9" s="402" t="str">
        <f t="shared" si="0"/>
        <v>YÕu</v>
      </c>
      <c r="AI9" s="511">
        <f t="shared" si="8"/>
        <v>12</v>
      </c>
      <c r="AJ9" s="378" t="str">
        <f t="shared" si="1"/>
        <v>Ngõng häc</v>
      </c>
      <c r="AK9" s="147">
        <v>5</v>
      </c>
      <c r="AL9" s="147"/>
      <c r="AM9" s="147">
        <v>5.5</v>
      </c>
      <c r="AN9" s="147"/>
      <c r="AO9" s="145">
        <v>5.5</v>
      </c>
      <c r="AP9" s="145"/>
      <c r="AQ9" s="145">
        <v>7</v>
      </c>
      <c r="AR9" s="145"/>
      <c r="AS9" s="145">
        <v>5</v>
      </c>
      <c r="AT9" s="145"/>
      <c r="AU9" s="145">
        <v>3.6</v>
      </c>
      <c r="AV9" s="145"/>
      <c r="AW9" s="145">
        <v>7</v>
      </c>
      <c r="AX9" s="145"/>
      <c r="AY9" s="145">
        <v>6.7</v>
      </c>
      <c r="AZ9" s="145"/>
      <c r="BA9" s="481">
        <f t="shared" si="9"/>
        <v>123.9</v>
      </c>
      <c r="BB9" s="480">
        <f t="shared" si="10"/>
        <v>5.631818181818182</v>
      </c>
      <c r="BC9" s="472" t="str">
        <f t="shared" si="2"/>
        <v>Trung bình</v>
      </c>
      <c r="BD9" s="145"/>
      <c r="BE9" s="145"/>
      <c r="BF9" s="152"/>
      <c r="BG9" s="149"/>
      <c r="BH9" s="149"/>
      <c r="BI9" s="149"/>
      <c r="BJ9" s="142"/>
      <c r="BK9" s="153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5"/>
      <c r="DI9" s="155"/>
      <c r="DJ9" s="166"/>
      <c r="DK9" s="154"/>
      <c r="DL9" s="154"/>
      <c r="DM9" s="154"/>
      <c r="DN9" s="154"/>
      <c r="DO9" s="145"/>
      <c r="DP9" s="147"/>
      <c r="DQ9" s="154"/>
      <c r="DR9" s="161"/>
      <c r="DS9" s="166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49"/>
      <c r="EP9" s="149"/>
      <c r="EQ9" s="149"/>
      <c r="ER9" s="144"/>
      <c r="ES9" s="154"/>
      <c r="ET9" s="154"/>
      <c r="EU9" s="154"/>
      <c r="EV9" s="154"/>
      <c r="EW9" s="164"/>
      <c r="EX9" s="162"/>
      <c r="EY9" s="16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7"/>
    </row>
    <row r="10" spans="1:166" ht="12.75" customHeight="1">
      <c r="A10" s="142">
        <v>5</v>
      </c>
      <c r="B10" s="317" t="s">
        <v>185</v>
      </c>
      <c r="C10" s="318" t="s">
        <v>76</v>
      </c>
      <c r="D10" s="407">
        <v>34158</v>
      </c>
      <c r="E10" s="145">
        <v>6</v>
      </c>
      <c r="F10" s="145"/>
      <c r="G10" s="145">
        <v>5.7</v>
      </c>
      <c r="H10" s="145"/>
      <c r="I10" s="145">
        <v>5.4</v>
      </c>
      <c r="J10" s="147"/>
      <c r="K10" s="145">
        <v>5.3</v>
      </c>
      <c r="L10" s="147">
        <v>4.3</v>
      </c>
      <c r="M10" s="145">
        <v>7.2</v>
      </c>
      <c r="N10" s="147"/>
      <c r="O10" s="145">
        <v>6</v>
      </c>
      <c r="P10" s="147"/>
      <c r="Q10" s="165">
        <v>5</v>
      </c>
      <c r="R10" s="147"/>
      <c r="S10" s="147">
        <f t="shared" si="3"/>
        <v>193.4</v>
      </c>
      <c r="T10" s="158">
        <f>S10/$S$5</f>
        <v>5.688235294117647</v>
      </c>
      <c r="U10" s="145">
        <v>5.5</v>
      </c>
      <c r="V10" s="145"/>
      <c r="W10" s="145">
        <v>5.7</v>
      </c>
      <c r="X10" s="147">
        <v>3.2</v>
      </c>
      <c r="Y10" s="145">
        <v>5.5</v>
      </c>
      <c r="Z10" s="145"/>
      <c r="AA10" s="145">
        <v>5.8</v>
      </c>
      <c r="AB10" s="145"/>
      <c r="AC10" s="145">
        <v>5.4</v>
      </c>
      <c r="AD10" s="145"/>
      <c r="AE10" s="147">
        <f t="shared" si="5"/>
        <v>83.7</v>
      </c>
      <c r="AF10" s="158">
        <f t="shared" si="6"/>
        <v>5.58</v>
      </c>
      <c r="AG10" s="401">
        <f t="shared" si="7"/>
        <v>5.655102040816327</v>
      </c>
      <c r="AH10" s="402" t="str">
        <f t="shared" si="0"/>
        <v>Trung b×nh</v>
      </c>
      <c r="AI10" s="511">
        <f t="shared" si="8"/>
        <v>0</v>
      </c>
      <c r="AJ10" s="378" t="str">
        <f t="shared" si="1"/>
        <v>Lªn líp</v>
      </c>
      <c r="AK10" s="145">
        <v>6</v>
      </c>
      <c r="AL10" s="145"/>
      <c r="AM10" s="145">
        <v>6.2</v>
      </c>
      <c r="AN10" s="147"/>
      <c r="AO10" s="145">
        <v>5.3</v>
      </c>
      <c r="AP10" s="145"/>
      <c r="AQ10" s="145">
        <v>6</v>
      </c>
      <c r="AR10" s="145"/>
      <c r="AS10" s="145">
        <v>5.5</v>
      </c>
      <c r="AT10" s="145"/>
      <c r="AU10" s="145">
        <v>3</v>
      </c>
      <c r="AV10" s="145"/>
      <c r="AW10" s="145">
        <v>5.8</v>
      </c>
      <c r="AX10" s="145"/>
      <c r="AY10" s="145">
        <v>6.8</v>
      </c>
      <c r="AZ10" s="145"/>
      <c r="BA10" s="481">
        <f t="shared" si="9"/>
        <v>122.89999999999999</v>
      </c>
      <c r="BB10" s="480">
        <f t="shared" si="10"/>
        <v>5.586363636363636</v>
      </c>
      <c r="BC10" s="472" t="str">
        <f t="shared" si="2"/>
        <v>Trung bình</v>
      </c>
      <c r="BD10" s="145"/>
      <c r="BE10" s="145"/>
      <c r="BF10" s="152"/>
      <c r="BG10" s="149"/>
      <c r="BH10" s="149"/>
      <c r="BI10" s="149"/>
      <c r="BJ10" s="142"/>
      <c r="BK10" s="153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5"/>
      <c r="DI10" s="155"/>
      <c r="DJ10" s="145"/>
      <c r="DK10" s="154"/>
      <c r="DL10" s="154"/>
      <c r="DM10" s="154"/>
      <c r="DN10" s="154"/>
      <c r="DO10" s="145"/>
      <c r="DP10" s="147"/>
      <c r="DQ10" s="154"/>
      <c r="DR10" s="154"/>
      <c r="DS10" s="156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49"/>
      <c r="EP10" s="149"/>
      <c r="EQ10" s="149"/>
      <c r="ER10" s="144"/>
      <c r="ES10" s="154"/>
      <c r="ET10" s="154"/>
      <c r="EU10" s="154"/>
      <c r="EV10" s="154"/>
      <c r="EW10" s="164"/>
      <c r="EX10" s="162"/>
      <c r="EY10" s="16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7"/>
    </row>
    <row r="11" spans="1:166" ht="12.75" customHeight="1">
      <c r="A11" s="142">
        <v>6</v>
      </c>
      <c r="B11" s="313" t="s">
        <v>186</v>
      </c>
      <c r="C11" s="314" t="s">
        <v>139</v>
      </c>
      <c r="D11" s="406">
        <v>34123</v>
      </c>
      <c r="E11" s="145">
        <v>7</v>
      </c>
      <c r="F11" s="145"/>
      <c r="G11" s="145">
        <v>5.3</v>
      </c>
      <c r="H11" s="145"/>
      <c r="I11" s="145">
        <v>6.3</v>
      </c>
      <c r="J11" s="147"/>
      <c r="K11" s="145">
        <v>6</v>
      </c>
      <c r="L11" s="147"/>
      <c r="M11" s="145">
        <v>7.4</v>
      </c>
      <c r="N11" s="147"/>
      <c r="O11" s="145">
        <v>6.5</v>
      </c>
      <c r="P11" s="147"/>
      <c r="Q11" s="165">
        <v>7</v>
      </c>
      <c r="R11" s="147"/>
      <c r="S11" s="147">
        <f t="shared" si="3"/>
        <v>219.59999999999997</v>
      </c>
      <c r="T11" s="158">
        <f t="shared" si="4"/>
        <v>6.458823529411764</v>
      </c>
      <c r="U11" s="145">
        <v>7.9</v>
      </c>
      <c r="V11" s="147"/>
      <c r="W11" s="145">
        <v>7.2</v>
      </c>
      <c r="X11" s="147"/>
      <c r="Y11" s="145">
        <v>7</v>
      </c>
      <c r="Z11" s="145"/>
      <c r="AA11" s="145">
        <v>6.9</v>
      </c>
      <c r="AB11" s="145"/>
      <c r="AC11" s="145">
        <v>6.5</v>
      </c>
      <c r="AD11" s="145"/>
      <c r="AE11" s="147">
        <f t="shared" si="5"/>
        <v>106.50000000000001</v>
      </c>
      <c r="AF11" s="158">
        <f t="shared" si="6"/>
        <v>7.1000000000000005</v>
      </c>
      <c r="AG11" s="401">
        <f t="shared" si="7"/>
        <v>6.655102040816326</v>
      </c>
      <c r="AH11" s="402" t="str">
        <f t="shared" si="0"/>
        <v>TB Kh¸</v>
      </c>
      <c r="AI11" s="511">
        <f t="shared" si="8"/>
        <v>0</v>
      </c>
      <c r="AJ11" s="378" t="str">
        <f t="shared" si="1"/>
        <v>Lªn líp</v>
      </c>
      <c r="AK11" s="145">
        <v>8</v>
      </c>
      <c r="AL11" s="147"/>
      <c r="AM11" s="145">
        <v>6.7</v>
      </c>
      <c r="AN11" s="147"/>
      <c r="AO11" s="145">
        <v>5</v>
      </c>
      <c r="AP11" s="145"/>
      <c r="AQ11" s="145">
        <v>6.5</v>
      </c>
      <c r="AR11" s="145"/>
      <c r="AS11" s="145">
        <v>5.9</v>
      </c>
      <c r="AT11" s="145"/>
      <c r="AU11" s="145">
        <v>6.2</v>
      </c>
      <c r="AV11" s="145"/>
      <c r="AW11" s="145">
        <v>7</v>
      </c>
      <c r="AX11" s="145"/>
      <c r="AY11" s="145">
        <v>6.3</v>
      </c>
      <c r="AZ11" s="145"/>
      <c r="BA11" s="481">
        <f t="shared" si="9"/>
        <v>141.5</v>
      </c>
      <c r="BB11" s="480">
        <f t="shared" si="10"/>
        <v>6.431818181818182</v>
      </c>
      <c r="BC11" s="472" t="str">
        <f t="shared" si="2"/>
        <v>TB Khá</v>
      </c>
      <c r="BD11" s="145"/>
      <c r="BE11" s="145"/>
      <c r="BF11" s="152"/>
      <c r="BG11" s="149"/>
      <c r="BH11" s="149"/>
      <c r="BI11" s="149"/>
      <c r="BJ11" s="142"/>
      <c r="BK11" s="153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5"/>
      <c r="DI11" s="155"/>
      <c r="DJ11" s="154"/>
      <c r="DK11" s="154"/>
      <c r="DL11" s="154"/>
      <c r="DM11" s="154"/>
      <c r="DN11" s="154"/>
      <c r="DO11" s="145"/>
      <c r="DP11" s="147"/>
      <c r="DQ11" s="154"/>
      <c r="DR11" s="154"/>
      <c r="DS11" s="156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49"/>
      <c r="EP11" s="149"/>
      <c r="EQ11" s="149"/>
      <c r="ER11" s="144"/>
      <c r="ES11" s="154"/>
      <c r="ET11" s="154"/>
      <c r="EU11" s="154"/>
      <c r="EV11" s="154"/>
      <c r="EW11" s="164"/>
      <c r="EX11" s="162"/>
      <c r="EY11" s="16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7"/>
    </row>
    <row r="12" spans="1:192" ht="12.75" customHeight="1">
      <c r="A12" s="142">
        <v>7</v>
      </c>
      <c r="B12" s="313" t="s">
        <v>187</v>
      </c>
      <c r="C12" s="314" t="s">
        <v>139</v>
      </c>
      <c r="D12" s="406">
        <v>33554</v>
      </c>
      <c r="E12" s="145">
        <v>8</v>
      </c>
      <c r="F12" s="145"/>
      <c r="G12" s="145">
        <v>6.3</v>
      </c>
      <c r="H12" s="145"/>
      <c r="I12" s="145">
        <v>8.1</v>
      </c>
      <c r="J12" s="147"/>
      <c r="K12" s="145">
        <v>6.7</v>
      </c>
      <c r="L12" s="147"/>
      <c r="M12" s="145">
        <v>6.8</v>
      </c>
      <c r="N12" s="147"/>
      <c r="O12" s="145">
        <v>7.2</v>
      </c>
      <c r="P12" s="147"/>
      <c r="Q12" s="148">
        <v>7.6</v>
      </c>
      <c r="R12" s="147"/>
      <c r="S12" s="147">
        <f t="shared" si="3"/>
        <v>246.99999999999997</v>
      </c>
      <c r="T12" s="158">
        <f t="shared" si="4"/>
        <v>7.26470588235294</v>
      </c>
      <c r="U12" s="145">
        <v>8.2</v>
      </c>
      <c r="V12" s="147"/>
      <c r="W12" s="145">
        <v>7</v>
      </c>
      <c r="X12" s="147"/>
      <c r="Y12" s="145">
        <v>7.9</v>
      </c>
      <c r="Z12" s="145"/>
      <c r="AA12" s="145">
        <v>8.3</v>
      </c>
      <c r="AB12" s="145"/>
      <c r="AC12" s="145">
        <v>6.1</v>
      </c>
      <c r="AD12" s="145"/>
      <c r="AE12" s="147">
        <f t="shared" si="5"/>
        <v>112.5</v>
      </c>
      <c r="AF12" s="158">
        <f t="shared" si="6"/>
        <v>7.5</v>
      </c>
      <c r="AG12" s="401">
        <f t="shared" si="7"/>
        <v>7.336734693877551</v>
      </c>
      <c r="AH12" s="402" t="str">
        <f t="shared" si="0"/>
        <v>Kh¸</v>
      </c>
      <c r="AI12" s="511">
        <f t="shared" si="8"/>
        <v>0</v>
      </c>
      <c r="AJ12" s="378" t="str">
        <f t="shared" si="1"/>
        <v>Lªn líp</v>
      </c>
      <c r="AK12" s="145">
        <v>7</v>
      </c>
      <c r="AL12" s="147"/>
      <c r="AM12" s="145">
        <v>7</v>
      </c>
      <c r="AN12" s="147"/>
      <c r="AO12" s="145">
        <v>7</v>
      </c>
      <c r="AP12" s="145"/>
      <c r="AQ12" s="145">
        <v>7</v>
      </c>
      <c r="AR12" s="145"/>
      <c r="AS12" s="145">
        <v>5.9</v>
      </c>
      <c r="AT12" s="145"/>
      <c r="AU12" s="145">
        <v>7.4</v>
      </c>
      <c r="AV12" s="145"/>
      <c r="AW12" s="145">
        <v>6.5</v>
      </c>
      <c r="AX12" s="145"/>
      <c r="AY12" s="145">
        <v>6.5</v>
      </c>
      <c r="AZ12" s="145"/>
      <c r="BA12" s="481">
        <f t="shared" si="9"/>
        <v>149.4</v>
      </c>
      <c r="BB12" s="480">
        <f t="shared" si="10"/>
        <v>6.790909090909091</v>
      </c>
      <c r="BC12" s="472" t="str">
        <f t="shared" si="2"/>
        <v>TB Khá</v>
      </c>
      <c r="BD12" s="145"/>
      <c r="BE12" s="145"/>
      <c r="BF12" s="152"/>
      <c r="BG12" s="149"/>
      <c r="BH12" s="149"/>
      <c r="BI12" s="149"/>
      <c r="BJ12" s="142"/>
      <c r="BK12" s="167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68"/>
      <c r="CF12" s="168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69"/>
      <c r="DI12" s="169"/>
      <c r="DJ12" s="145"/>
      <c r="DK12" s="145"/>
      <c r="DL12" s="145"/>
      <c r="DM12" s="145"/>
      <c r="DN12" s="145"/>
      <c r="DO12" s="145"/>
      <c r="DP12" s="147"/>
      <c r="DQ12" s="145"/>
      <c r="DR12" s="145"/>
      <c r="DS12" s="170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9"/>
      <c r="EP12" s="149"/>
      <c r="EQ12" s="149"/>
      <c r="ER12" s="144"/>
      <c r="ES12" s="145"/>
      <c r="ET12" s="145"/>
      <c r="EU12" s="145"/>
      <c r="EV12" s="145"/>
      <c r="EW12" s="149"/>
      <c r="EX12" s="144"/>
      <c r="EY12" s="149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71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43"/>
    </row>
    <row r="13" spans="1:192" ht="12.75" customHeight="1">
      <c r="A13" s="142">
        <v>8</v>
      </c>
      <c r="B13" s="408" t="s">
        <v>188</v>
      </c>
      <c r="C13" s="409" t="s">
        <v>37</v>
      </c>
      <c r="D13" s="410">
        <v>34062</v>
      </c>
      <c r="E13" s="145">
        <v>8</v>
      </c>
      <c r="F13" s="145"/>
      <c r="G13" s="145">
        <v>5.6</v>
      </c>
      <c r="H13" s="145"/>
      <c r="I13" s="145">
        <v>6.4</v>
      </c>
      <c r="J13" s="147"/>
      <c r="K13" s="145">
        <v>5</v>
      </c>
      <c r="L13" s="147"/>
      <c r="M13" s="145">
        <v>5</v>
      </c>
      <c r="N13" s="147"/>
      <c r="O13" s="145">
        <v>5</v>
      </c>
      <c r="P13" s="147"/>
      <c r="Q13" s="148">
        <v>5.3</v>
      </c>
      <c r="R13" s="147">
        <v>3.8</v>
      </c>
      <c r="S13" s="147">
        <f t="shared" si="3"/>
        <v>197.3</v>
      </c>
      <c r="T13" s="158">
        <f t="shared" si="4"/>
        <v>5.802941176470589</v>
      </c>
      <c r="U13" s="147">
        <v>6</v>
      </c>
      <c r="V13" s="147"/>
      <c r="W13" s="145">
        <v>5.4</v>
      </c>
      <c r="X13" s="147"/>
      <c r="Y13" s="145">
        <v>5.7</v>
      </c>
      <c r="Z13" s="145"/>
      <c r="AA13" s="145">
        <v>6.3</v>
      </c>
      <c r="AB13" s="145"/>
      <c r="AC13" s="145">
        <v>5.9</v>
      </c>
      <c r="AD13" s="145"/>
      <c r="AE13" s="147">
        <f t="shared" si="5"/>
        <v>87.9</v>
      </c>
      <c r="AF13" s="158">
        <f>AE13/$AE$5</f>
        <v>5.86</v>
      </c>
      <c r="AG13" s="401">
        <f t="shared" si="7"/>
        <v>5.820408163265307</v>
      </c>
      <c r="AH13" s="402" t="str">
        <f t="shared" si="0"/>
        <v>Trung b×nh</v>
      </c>
      <c r="AI13" s="511">
        <f t="shared" si="8"/>
        <v>0</v>
      </c>
      <c r="AJ13" s="378" t="str">
        <f t="shared" si="1"/>
        <v>Lªn líp</v>
      </c>
      <c r="AK13" s="147">
        <v>8</v>
      </c>
      <c r="AL13" s="147"/>
      <c r="AM13" s="145">
        <v>5.8</v>
      </c>
      <c r="AN13" s="147"/>
      <c r="AO13" s="145">
        <v>6</v>
      </c>
      <c r="AP13" s="145"/>
      <c r="AQ13" s="145">
        <v>7</v>
      </c>
      <c r="AR13" s="145"/>
      <c r="AS13" s="145">
        <v>6.4</v>
      </c>
      <c r="AT13" s="145"/>
      <c r="AU13" s="145">
        <v>5.7</v>
      </c>
      <c r="AV13" s="145"/>
      <c r="AW13" s="145">
        <v>7.3</v>
      </c>
      <c r="AX13" s="145"/>
      <c r="AY13" s="145">
        <v>7</v>
      </c>
      <c r="AZ13" s="145"/>
      <c r="BA13" s="481">
        <f t="shared" si="9"/>
        <v>144.1</v>
      </c>
      <c r="BB13" s="480">
        <f t="shared" si="10"/>
        <v>6.55</v>
      </c>
      <c r="BC13" s="472" t="str">
        <f t="shared" si="2"/>
        <v>TB Khá</v>
      </c>
      <c r="BD13" s="145"/>
      <c r="BE13" s="145"/>
      <c r="BF13" s="152"/>
      <c r="BG13" s="149"/>
      <c r="BH13" s="149"/>
      <c r="BI13" s="149"/>
      <c r="BJ13" s="142"/>
      <c r="BK13" s="167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69"/>
      <c r="DI13" s="169"/>
      <c r="DJ13" s="145"/>
      <c r="DK13" s="145"/>
      <c r="DL13" s="145"/>
      <c r="DM13" s="145"/>
      <c r="DN13" s="145"/>
      <c r="DO13" s="145"/>
      <c r="DP13" s="147"/>
      <c r="DQ13" s="145"/>
      <c r="DR13" s="145"/>
      <c r="DS13" s="170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9"/>
      <c r="EP13" s="149"/>
      <c r="EQ13" s="149"/>
      <c r="ER13" s="144"/>
      <c r="ES13" s="145"/>
      <c r="ET13" s="145"/>
      <c r="EU13" s="145"/>
      <c r="EV13" s="145"/>
      <c r="EW13" s="149"/>
      <c r="EX13" s="144"/>
      <c r="EY13" s="149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71"/>
      <c r="FK13" s="172"/>
      <c r="FL13" s="172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/>
      <c r="FZ13" s="172"/>
      <c r="GA13" s="172"/>
      <c r="GB13" s="172"/>
      <c r="GC13" s="172"/>
      <c r="GD13" s="172"/>
      <c r="GE13" s="172"/>
      <c r="GF13" s="172"/>
      <c r="GG13" s="172"/>
      <c r="GH13" s="172"/>
      <c r="GI13" s="172"/>
      <c r="GJ13" s="143"/>
    </row>
    <row r="14" spans="1:192" ht="12.75" customHeight="1">
      <c r="A14" s="142">
        <v>9</v>
      </c>
      <c r="B14" s="313" t="s">
        <v>190</v>
      </c>
      <c r="C14" s="314" t="s">
        <v>101</v>
      </c>
      <c r="D14" s="406">
        <v>34250</v>
      </c>
      <c r="E14" s="145">
        <v>6</v>
      </c>
      <c r="F14" s="145"/>
      <c r="G14" s="145">
        <v>5.3</v>
      </c>
      <c r="H14" s="145"/>
      <c r="I14" s="145">
        <v>7</v>
      </c>
      <c r="J14" s="147"/>
      <c r="K14" s="145">
        <v>5</v>
      </c>
      <c r="L14" s="147"/>
      <c r="M14" s="145">
        <v>5.7</v>
      </c>
      <c r="N14" s="147"/>
      <c r="O14" s="145">
        <v>5.2</v>
      </c>
      <c r="P14" s="147"/>
      <c r="Q14" s="148">
        <v>5.3</v>
      </c>
      <c r="R14" s="147"/>
      <c r="S14" s="147">
        <f t="shared" si="3"/>
        <v>192.89999999999998</v>
      </c>
      <c r="T14" s="158">
        <f t="shared" si="4"/>
        <v>5.673529411764705</v>
      </c>
      <c r="U14" s="145">
        <v>6.3</v>
      </c>
      <c r="V14" s="147"/>
      <c r="W14" s="145">
        <v>6.4</v>
      </c>
      <c r="X14" s="147"/>
      <c r="Y14" s="145">
        <v>6.3</v>
      </c>
      <c r="Z14" s="145"/>
      <c r="AA14" s="145">
        <v>6.6</v>
      </c>
      <c r="AB14" s="145"/>
      <c r="AC14" s="145">
        <v>6</v>
      </c>
      <c r="AD14" s="145"/>
      <c r="AE14" s="147">
        <f t="shared" si="5"/>
        <v>94.80000000000001</v>
      </c>
      <c r="AF14" s="158">
        <f>AE14/$AE$5</f>
        <v>6.320000000000001</v>
      </c>
      <c r="AG14" s="401">
        <f t="shared" si="7"/>
        <v>5.871428571428571</v>
      </c>
      <c r="AH14" s="402" t="str">
        <f t="shared" si="0"/>
        <v>Trung b×nh</v>
      </c>
      <c r="AI14" s="511">
        <f t="shared" si="8"/>
        <v>0</v>
      </c>
      <c r="AJ14" s="378" t="str">
        <f t="shared" si="1"/>
        <v>Lªn líp</v>
      </c>
      <c r="AK14" s="145">
        <v>7</v>
      </c>
      <c r="AL14" s="147"/>
      <c r="AM14" s="145">
        <v>6</v>
      </c>
      <c r="AN14" s="147"/>
      <c r="AO14" s="145">
        <v>5.5</v>
      </c>
      <c r="AP14" s="145"/>
      <c r="AQ14" s="145">
        <v>6</v>
      </c>
      <c r="AR14" s="145"/>
      <c r="AS14" s="145">
        <v>6.2</v>
      </c>
      <c r="AT14" s="145"/>
      <c r="AU14" s="145">
        <v>5.1</v>
      </c>
      <c r="AV14" s="145"/>
      <c r="AW14" s="145">
        <v>6.8</v>
      </c>
      <c r="AX14" s="145"/>
      <c r="AY14" s="145">
        <v>5.8</v>
      </c>
      <c r="AZ14" s="145"/>
      <c r="BA14" s="481">
        <f t="shared" si="9"/>
        <v>131.9</v>
      </c>
      <c r="BB14" s="480">
        <f t="shared" si="10"/>
        <v>5.995454545454546</v>
      </c>
      <c r="BC14" s="472" t="str">
        <f t="shared" si="2"/>
        <v>TB Khá</v>
      </c>
      <c r="BD14" s="145"/>
      <c r="BE14" s="145"/>
      <c r="BF14" s="152"/>
      <c r="BG14" s="149"/>
      <c r="BH14" s="149"/>
      <c r="BI14" s="149"/>
      <c r="BJ14" s="142"/>
      <c r="BK14" s="167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69"/>
      <c r="DI14" s="169"/>
      <c r="DJ14" s="145"/>
      <c r="DK14" s="145"/>
      <c r="DL14" s="145"/>
      <c r="DM14" s="145"/>
      <c r="DN14" s="145"/>
      <c r="DO14" s="145"/>
      <c r="DP14" s="147"/>
      <c r="DQ14" s="145"/>
      <c r="DR14" s="173"/>
      <c r="DS14" s="170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9"/>
      <c r="EP14" s="149"/>
      <c r="EQ14" s="149"/>
      <c r="ER14" s="144"/>
      <c r="ES14" s="145"/>
      <c r="ET14" s="145"/>
      <c r="EU14" s="145"/>
      <c r="EV14" s="145"/>
      <c r="EW14" s="149"/>
      <c r="EX14" s="144"/>
      <c r="EY14" s="149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71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43"/>
    </row>
    <row r="15" spans="1:192" ht="12.75" customHeight="1">
      <c r="A15" s="142">
        <v>10</v>
      </c>
      <c r="B15" s="313" t="s">
        <v>191</v>
      </c>
      <c r="C15" s="314" t="s">
        <v>81</v>
      </c>
      <c r="D15" s="406" t="s">
        <v>226</v>
      </c>
      <c r="E15" s="145">
        <v>6</v>
      </c>
      <c r="F15" s="145"/>
      <c r="G15" s="145">
        <v>5.9</v>
      </c>
      <c r="H15" s="145"/>
      <c r="I15" s="145">
        <v>5.6</v>
      </c>
      <c r="J15" s="147"/>
      <c r="K15" s="145">
        <v>5.3</v>
      </c>
      <c r="L15" s="145">
        <v>4.8</v>
      </c>
      <c r="M15" s="145"/>
      <c r="N15" s="147"/>
      <c r="O15" s="145">
        <v>5.5</v>
      </c>
      <c r="P15" s="147"/>
      <c r="Q15" s="165">
        <v>5</v>
      </c>
      <c r="R15" s="147"/>
      <c r="S15" s="147">
        <f t="shared" si="3"/>
        <v>165.6</v>
      </c>
      <c r="T15" s="158">
        <f t="shared" si="4"/>
        <v>4.870588235294117</v>
      </c>
      <c r="U15" s="145">
        <v>5</v>
      </c>
      <c r="V15" s="147">
        <v>3.5</v>
      </c>
      <c r="W15" s="145">
        <v>5.9</v>
      </c>
      <c r="X15" s="147"/>
      <c r="Y15" s="145">
        <v>5</v>
      </c>
      <c r="Z15" s="145"/>
      <c r="AA15" s="145">
        <v>5.4</v>
      </c>
      <c r="AB15" s="145"/>
      <c r="AC15" s="145">
        <v>5</v>
      </c>
      <c r="AD15" s="145">
        <v>4</v>
      </c>
      <c r="AE15" s="147">
        <f t="shared" si="5"/>
        <v>78.9</v>
      </c>
      <c r="AF15" s="158">
        <f t="shared" si="6"/>
        <v>5.260000000000001</v>
      </c>
      <c r="AG15" s="401">
        <f t="shared" si="7"/>
        <v>4.989795918367347</v>
      </c>
      <c r="AH15" s="402" t="str">
        <f t="shared" si="0"/>
        <v>YÕu</v>
      </c>
      <c r="AI15" s="511">
        <f t="shared" si="8"/>
        <v>4</v>
      </c>
      <c r="AJ15" s="378" t="str">
        <f t="shared" si="1"/>
        <v>Ngõng häc</v>
      </c>
      <c r="AK15" s="145">
        <v>3</v>
      </c>
      <c r="AL15" s="147"/>
      <c r="AM15" s="145">
        <v>4</v>
      </c>
      <c r="AN15" s="147"/>
      <c r="AO15" s="145">
        <v>5</v>
      </c>
      <c r="AP15" s="145"/>
      <c r="AQ15" s="145">
        <v>6</v>
      </c>
      <c r="AR15" s="145"/>
      <c r="AS15" s="145">
        <v>5</v>
      </c>
      <c r="AT15" s="145"/>
      <c r="AU15" s="145"/>
      <c r="AV15" s="145"/>
      <c r="AW15" s="145">
        <v>6.5</v>
      </c>
      <c r="AX15" s="145"/>
      <c r="AY15" s="145">
        <v>5.7</v>
      </c>
      <c r="AZ15" s="145"/>
      <c r="BA15" s="481">
        <f t="shared" si="9"/>
        <v>95.1</v>
      </c>
      <c r="BB15" s="480">
        <f t="shared" si="10"/>
        <v>4.322727272727272</v>
      </c>
      <c r="BC15" s="472" t="str">
        <f t="shared" si="2"/>
        <v>Yếu</v>
      </c>
      <c r="BD15" s="145"/>
      <c r="BE15" s="145"/>
      <c r="BF15" s="152"/>
      <c r="BG15" s="149"/>
      <c r="BH15" s="149"/>
      <c r="BI15" s="149"/>
      <c r="BJ15" s="142"/>
      <c r="BK15" s="167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68"/>
      <c r="CF15" s="168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69"/>
      <c r="DI15" s="169"/>
      <c r="DJ15" s="145"/>
      <c r="DK15" s="145"/>
      <c r="DL15" s="145"/>
      <c r="DM15" s="145"/>
      <c r="DN15" s="145"/>
      <c r="DO15" s="145"/>
      <c r="DP15" s="147"/>
      <c r="DQ15" s="145"/>
      <c r="DR15" s="173"/>
      <c r="DS15" s="170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9"/>
      <c r="EP15" s="149"/>
      <c r="EQ15" s="149"/>
      <c r="ER15" s="144"/>
      <c r="ES15" s="145"/>
      <c r="ET15" s="145"/>
      <c r="EU15" s="145"/>
      <c r="EV15" s="145"/>
      <c r="EW15" s="149"/>
      <c r="EX15" s="144"/>
      <c r="EY15" s="149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71"/>
      <c r="FK15" s="172"/>
      <c r="FL15" s="172"/>
      <c r="FM15" s="172"/>
      <c r="FN15" s="172"/>
      <c r="FO15" s="172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2"/>
      <c r="GC15" s="172"/>
      <c r="GD15" s="172"/>
      <c r="GE15" s="172"/>
      <c r="GF15" s="172"/>
      <c r="GG15" s="172"/>
      <c r="GH15" s="172"/>
      <c r="GI15" s="172"/>
      <c r="GJ15" s="143"/>
    </row>
    <row r="16" spans="1:192" ht="12.75" customHeight="1">
      <c r="A16" s="142">
        <v>11</v>
      </c>
      <c r="B16" s="313" t="s">
        <v>194</v>
      </c>
      <c r="C16" s="314" t="s">
        <v>195</v>
      </c>
      <c r="D16" s="406">
        <v>34010</v>
      </c>
      <c r="E16" s="145">
        <v>7</v>
      </c>
      <c r="F16" s="145"/>
      <c r="G16" s="145">
        <v>6</v>
      </c>
      <c r="H16" s="145"/>
      <c r="I16" s="145">
        <v>5</v>
      </c>
      <c r="J16" s="147"/>
      <c r="K16" s="145">
        <v>5</v>
      </c>
      <c r="L16" s="147"/>
      <c r="M16" s="145">
        <v>5.4</v>
      </c>
      <c r="N16" s="147"/>
      <c r="O16" s="145">
        <v>5.1</v>
      </c>
      <c r="P16" s="147"/>
      <c r="Q16" s="148">
        <v>5.1</v>
      </c>
      <c r="R16" s="147"/>
      <c r="S16" s="147">
        <f t="shared" si="3"/>
        <v>186.3</v>
      </c>
      <c r="T16" s="158">
        <f t="shared" si="4"/>
        <v>5.479411764705882</v>
      </c>
      <c r="U16" s="147">
        <v>4.4</v>
      </c>
      <c r="V16" s="147">
        <v>2.9</v>
      </c>
      <c r="W16" s="145">
        <v>6.4</v>
      </c>
      <c r="X16" s="147"/>
      <c r="Y16" s="145">
        <v>5.2</v>
      </c>
      <c r="Z16" s="145"/>
      <c r="AA16" s="145">
        <v>6.4</v>
      </c>
      <c r="AB16" s="145"/>
      <c r="AC16" s="145">
        <v>4.3</v>
      </c>
      <c r="AD16" s="145">
        <v>3.3</v>
      </c>
      <c r="AE16" s="147">
        <f t="shared" si="5"/>
        <v>80.10000000000001</v>
      </c>
      <c r="AF16" s="158">
        <f>AE16/$AE$5</f>
        <v>5.340000000000001</v>
      </c>
      <c r="AG16" s="401">
        <f t="shared" si="7"/>
        <v>5.436734693877551</v>
      </c>
      <c r="AH16" s="402" t="str">
        <f t="shared" si="0"/>
        <v>Trung b×nh</v>
      </c>
      <c r="AI16" s="511">
        <f t="shared" si="8"/>
        <v>6</v>
      </c>
      <c r="AJ16" s="378" t="str">
        <f t="shared" si="1"/>
        <v>Lªn líp</v>
      </c>
      <c r="AK16" s="147">
        <v>6</v>
      </c>
      <c r="AL16" s="147"/>
      <c r="AM16" s="145">
        <v>5.2</v>
      </c>
      <c r="AN16" s="147"/>
      <c r="AO16" s="145">
        <v>4</v>
      </c>
      <c r="AP16" s="145"/>
      <c r="AQ16" s="145">
        <v>7</v>
      </c>
      <c r="AR16" s="145"/>
      <c r="AS16" s="145">
        <v>5</v>
      </c>
      <c r="AT16" s="145"/>
      <c r="AU16" s="145">
        <v>4</v>
      </c>
      <c r="AV16" s="145"/>
      <c r="AW16" s="145">
        <v>4.3</v>
      </c>
      <c r="AX16" s="145"/>
      <c r="AY16" s="145">
        <v>5.7</v>
      </c>
      <c r="AZ16" s="145"/>
      <c r="BA16" s="481">
        <f t="shared" si="9"/>
        <v>114.5</v>
      </c>
      <c r="BB16" s="480">
        <f t="shared" si="10"/>
        <v>5.204545454545454</v>
      </c>
      <c r="BC16" s="472" t="str">
        <f t="shared" si="2"/>
        <v>Trung bình</v>
      </c>
      <c r="BD16" s="145"/>
      <c r="BE16" s="145"/>
      <c r="BF16" s="152"/>
      <c r="BG16" s="149"/>
      <c r="BH16" s="149"/>
      <c r="BI16" s="149"/>
      <c r="BJ16" s="194"/>
      <c r="BK16" s="195"/>
      <c r="BL16" s="196"/>
      <c r="BM16" s="196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80"/>
      <c r="BZ16" s="180"/>
      <c r="CA16" s="180"/>
      <c r="CB16" s="180"/>
      <c r="CC16" s="180"/>
      <c r="CD16" s="180"/>
      <c r="CE16" s="198"/>
      <c r="CF16" s="198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99"/>
      <c r="DI16" s="199"/>
      <c r="DJ16" s="180"/>
      <c r="DK16" s="180"/>
      <c r="DL16" s="180"/>
      <c r="DM16" s="180"/>
      <c r="DN16" s="180"/>
      <c r="DO16" s="180"/>
      <c r="DP16" s="200"/>
      <c r="DQ16" s="180"/>
      <c r="DR16" s="201"/>
      <c r="DS16" s="202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203"/>
      <c r="EP16" s="203"/>
      <c r="EQ16" s="203"/>
      <c r="ER16" s="204"/>
      <c r="ES16" s="180"/>
      <c r="ET16" s="180"/>
      <c r="EU16" s="180"/>
      <c r="EV16" s="180"/>
      <c r="EW16" s="203"/>
      <c r="EX16" s="204"/>
      <c r="EY16" s="203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72"/>
      <c r="FK16" s="172"/>
      <c r="FL16" s="172"/>
      <c r="FM16" s="172"/>
      <c r="FN16" s="172"/>
      <c r="FO16" s="172"/>
      <c r="FP16" s="172"/>
      <c r="FQ16" s="172"/>
      <c r="FR16" s="172"/>
      <c r="FS16" s="172"/>
      <c r="FT16" s="172"/>
      <c r="FU16" s="172"/>
      <c r="FV16" s="172"/>
      <c r="FW16" s="172"/>
      <c r="FX16" s="172"/>
      <c r="FY16" s="172"/>
      <c r="FZ16" s="172"/>
      <c r="GA16" s="172"/>
      <c r="GB16" s="172"/>
      <c r="GC16" s="172"/>
      <c r="GD16" s="172"/>
      <c r="GE16" s="172"/>
      <c r="GF16" s="172"/>
      <c r="GG16" s="172"/>
      <c r="GH16" s="172"/>
      <c r="GI16" s="172"/>
      <c r="GJ16" s="143"/>
    </row>
    <row r="17" spans="1:192" ht="12.75" customHeight="1">
      <c r="A17" s="142">
        <v>12</v>
      </c>
      <c r="B17" s="313" t="s">
        <v>196</v>
      </c>
      <c r="C17" s="314" t="s">
        <v>41</v>
      </c>
      <c r="D17" s="406" t="s">
        <v>228</v>
      </c>
      <c r="E17" s="145">
        <v>6</v>
      </c>
      <c r="F17" s="145"/>
      <c r="G17" s="145">
        <v>5.4</v>
      </c>
      <c r="H17" s="145"/>
      <c r="I17" s="145">
        <v>5.4</v>
      </c>
      <c r="J17" s="147"/>
      <c r="K17" s="145">
        <v>5.3</v>
      </c>
      <c r="L17" s="147"/>
      <c r="M17" s="145"/>
      <c r="N17" s="147"/>
      <c r="O17" s="145">
        <v>6.8</v>
      </c>
      <c r="P17" s="147"/>
      <c r="Q17" s="148">
        <v>5.5</v>
      </c>
      <c r="R17" s="147"/>
      <c r="S17" s="147">
        <f t="shared" si="3"/>
        <v>167.5</v>
      </c>
      <c r="T17" s="158">
        <f t="shared" si="4"/>
        <v>4.926470588235294</v>
      </c>
      <c r="U17" s="147">
        <v>5</v>
      </c>
      <c r="V17" s="147"/>
      <c r="W17" s="145">
        <v>6.4</v>
      </c>
      <c r="X17" s="147"/>
      <c r="Y17" s="145">
        <v>5.5</v>
      </c>
      <c r="Z17" s="145"/>
      <c r="AA17" s="145">
        <v>4.8</v>
      </c>
      <c r="AB17" s="145">
        <v>4.2</v>
      </c>
      <c r="AC17" s="145">
        <v>5</v>
      </c>
      <c r="AD17" s="145"/>
      <c r="AE17" s="147">
        <f t="shared" si="5"/>
        <v>80.1</v>
      </c>
      <c r="AF17" s="158">
        <f t="shared" si="6"/>
        <v>5.34</v>
      </c>
      <c r="AG17" s="401">
        <f t="shared" si="7"/>
        <v>5.053061224489796</v>
      </c>
      <c r="AH17" s="402" t="str">
        <f t="shared" si="0"/>
        <v>Trung b×nh</v>
      </c>
      <c r="AI17" s="511">
        <f t="shared" si="8"/>
        <v>7</v>
      </c>
      <c r="AJ17" s="378" t="str">
        <f t="shared" si="1"/>
        <v>Lªn líp</v>
      </c>
      <c r="AK17" s="147">
        <v>5</v>
      </c>
      <c r="AL17" s="147"/>
      <c r="AM17" s="145">
        <v>5.2</v>
      </c>
      <c r="AN17" s="147"/>
      <c r="AO17" s="145">
        <v>4</v>
      </c>
      <c r="AP17" s="145"/>
      <c r="AQ17" s="145">
        <v>6</v>
      </c>
      <c r="AR17" s="145"/>
      <c r="AS17" s="145">
        <v>5</v>
      </c>
      <c r="AT17" s="145"/>
      <c r="AU17" s="145">
        <v>3.6</v>
      </c>
      <c r="AV17" s="145"/>
      <c r="AW17" s="145">
        <v>3.5</v>
      </c>
      <c r="AX17" s="145"/>
      <c r="AY17" s="145">
        <v>5</v>
      </c>
      <c r="AZ17" s="145"/>
      <c r="BA17" s="481">
        <f t="shared" si="9"/>
        <v>104.6</v>
      </c>
      <c r="BB17" s="480">
        <f t="shared" si="10"/>
        <v>4.754545454545454</v>
      </c>
      <c r="BC17" s="472" t="str">
        <f t="shared" si="2"/>
        <v>Yếu</v>
      </c>
      <c r="BD17" s="145"/>
      <c r="BE17" s="145"/>
      <c r="BF17" s="152"/>
      <c r="BG17" s="149"/>
      <c r="BH17" s="149"/>
      <c r="BI17" s="149"/>
      <c r="BJ17" s="194"/>
      <c r="BK17" s="195"/>
      <c r="BL17" s="196"/>
      <c r="BM17" s="196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80"/>
      <c r="BZ17" s="180"/>
      <c r="CA17" s="180"/>
      <c r="CB17" s="180"/>
      <c r="CC17" s="180"/>
      <c r="CD17" s="180"/>
      <c r="CE17" s="198"/>
      <c r="CF17" s="198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99"/>
      <c r="DI17" s="199"/>
      <c r="DJ17" s="180"/>
      <c r="DK17" s="180"/>
      <c r="DL17" s="180"/>
      <c r="DM17" s="180"/>
      <c r="DN17" s="180"/>
      <c r="DO17" s="180"/>
      <c r="DP17" s="200"/>
      <c r="DQ17" s="180"/>
      <c r="DR17" s="201"/>
      <c r="DS17" s="202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203"/>
      <c r="EP17" s="203"/>
      <c r="EQ17" s="203"/>
      <c r="ER17" s="204"/>
      <c r="ES17" s="180"/>
      <c r="ET17" s="180"/>
      <c r="EU17" s="180"/>
      <c r="EV17" s="180"/>
      <c r="EW17" s="203"/>
      <c r="EX17" s="204"/>
      <c r="EY17" s="203"/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J17" s="172"/>
      <c r="FK17" s="172"/>
      <c r="FL17" s="172"/>
      <c r="FM17" s="172"/>
      <c r="FN17" s="172"/>
      <c r="FO17" s="172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2"/>
      <c r="GC17" s="172"/>
      <c r="GD17" s="172"/>
      <c r="GE17" s="172"/>
      <c r="GF17" s="172"/>
      <c r="GG17" s="172"/>
      <c r="GH17" s="172"/>
      <c r="GI17" s="172"/>
      <c r="GJ17" s="143"/>
    </row>
    <row r="18" spans="1:192" ht="12.75" customHeight="1">
      <c r="A18" s="142">
        <v>13</v>
      </c>
      <c r="B18" s="313" t="s">
        <v>36</v>
      </c>
      <c r="C18" s="314" t="s">
        <v>86</v>
      </c>
      <c r="D18" s="406" t="s">
        <v>229</v>
      </c>
      <c r="E18" s="145">
        <v>7</v>
      </c>
      <c r="F18" s="145"/>
      <c r="G18" s="145">
        <v>5.2</v>
      </c>
      <c r="H18" s="145"/>
      <c r="I18" s="145">
        <v>7.4</v>
      </c>
      <c r="J18" s="147"/>
      <c r="K18" s="145">
        <v>5.3</v>
      </c>
      <c r="L18" s="147"/>
      <c r="M18" s="145">
        <v>6.3</v>
      </c>
      <c r="N18" s="147"/>
      <c r="O18" s="145">
        <v>7.5</v>
      </c>
      <c r="P18" s="147"/>
      <c r="Q18" s="148">
        <v>7.6</v>
      </c>
      <c r="R18" s="147"/>
      <c r="S18" s="147">
        <f t="shared" si="3"/>
        <v>220.8</v>
      </c>
      <c r="T18" s="158">
        <f t="shared" si="4"/>
        <v>6.4941176470588236</v>
      </c>
      <c r="U18" s="147">
        <v>7</v>
      </c>
      <c r="V18" s="147"/>
      <c r="W18" s="145">
        <v>6.7</v>
      </c>
      <c r="X18" s="147"/>
      <c r="Y18" s="145">
        <v>7</v>
      </c>
      <c r="Z18" s="145"/>
      <c r="AA18" s="145">
        <v>7.3</v>
      </c>
      <c r="AB18" s="145"/>
      <c r="AC18" s="145">
        <v>6.6</v>
      </c>
      <c r="AD18" s="145"/>
      <c r="AE18" s="147">
        <f t="shared" si="5"/>
        <v>103.8</v>
      </c>
      <c r="AF18" s="158">
        <f t="shared" si="6"/>
        <v>6.92</v>
      </c>
      <c r="AG18" s="401">
        <f t="shared" si="7"/>
        <v>6.624489795918368</v>
      </c>
      <c r="AH18" s="402" t="str">
        <f t="shared" si="0"/>
        <v>TB Kh¸</v>
      </c>
      <c r="AI18" s="511">
        <f t="shared" si="8"/>
        <v>0</v>
      </c>
      <c r="AJ18" s="378" t="str">
        <f t="shared" si="1"/>
        <v>Lªn líp</v>
      </c>
      <c r="AK18" s="147">
        <v>8</v>
      </c>
      <c r="AL18" s="147"/>
      <c r="AM18" s="145">
        <v>6.5</v>
      </c>
      <c r="AN18" s="147"/>
      <c r="AO18" s="145">
        <v>5.5</v>
      </c>
      <c r="AP18" s="145"/>
      <c r="AQ18" s="145">
        <v>7.5</v>
      </c>
      <c r="AR18" s="145"/>
      <c r="AS18" s="145">
        <v>6.4</v>
      </c>
      <c r="AT18" s="145"/>
      <c r="AU18" s="145">
        <v>5</v>
      </c>
      <c r="AV18" s="145"/>
      <c r="AW18" s="145">
        <v>6.8</v>
      </c>
      <c r="AX18" s="145"/>
      <c r="AY18" s="145">
        <v>6.7</v>
      </c>
      <c r="AZ18" s="145"/>
      <c r="BA18" s="481">
        <f t="shared" si="9"/>
        <v>143.4</v>
      </c>
      <c r="BB18" s="480">
        <f t="shared" si="10"/>
        <v>6.5181818181818185</v>
      </c>
      <c r="BC18" s="472" t="str">
        <f t="shared" si="2"/>
        <v>TB Khá</v>
      </c>
      <c r="BD18" s="145"/>
      <c r="BE18" s="145"/>
      <c r="BF18" s="152"/>
      <c r="BG18" s="149"/>
      <c r="BH18" s="149"/>
      <c r="BI18" s="149"/>
      <c r="BJ18" s="194"/>
      <c r="BK18" s="195"/>
      <c r="BL18" s="196"/>
      <c r="BM18" s="196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80"/>
      <c r="BZ18" s="180"/>
      <c r="CA18" s="180"/>
      <c r="CB18" s="180"/>
      <c r="CC18" s="180"/>
      <c r="CD18" s="180"/>
      <c r="CE18" s="198"/>
      <c r="CF18" s="198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99"/>
      <c r="DI18" s="199"/>
      <c r="DJ18" s="180"/>
      <c r="DK18" s="180"/>
      <c r="DL18" s="180"/>
      <c r="DM18" s="180"/>
      <c r="DN18" s="180"/>
      <c r="DO18" s="180"/>
      <c r="DP18" s="200"/>
      <c r="DQ18" s="180"/>
      <c r="DR18" s="201"/>
      <c r="DS18" s="202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203"/>
      <c r="EP18" s="203"/>
      <c r="EQ18" s="203"/>
      <c r="ER18" s="204"/>
      <c r="ES18" s="180"/>
      <c r="ET18" s="180"/>
      <c r="EU18" s="180"/>
      <c r="EV18" s="180"/>
      <c r="EW18" s="203"/>
      <c r="EX18" s="204"/>
      <c r="EY18" s="203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72"/>
      <c r="FK18" s="172"/>
      <c r="FL18" s="172"/>
      <c r="FM18" s="172"/>
      <c r="FN18" s="172"/>
      <c r="FO18" s="172"/>
      <c r="FP18" s="172"/>
      <c r="FQ18" s="172"/>
      <c r="FR18" s="172"/>
      <c r="FS18" s="172"/>
      <c r="FT18" s="172"/>
      <c r="FU18" s="172"/>
      <c r="FV18" s="172"/>
      <c r="FW18" s="172"/>
      <c r="FX18" s="172"/>
      <c r="FY18" s="172"/>
      <c r="FZ18" s="172"/>
      <c r="GA18" s="172"/>
      <c r="GB18" s="172"/>
      <c r="GC18" s="172"/>
      <c r="GD18" s="172"/>
      <c r="GE18" s="172"/>
      <c r="GF18" s="172"/>
      <c r="GG18" s="172"/>
      <c r="GH18" s="172"/>
      <c r="GI18" s="172"/>
      <c r="GJ18" s="143"/>
    </row>
    <row r="19" spans="1:192" ht="12.75" customHeight="1">
      <c r="A19" s="142">
        <v>14</v>
      </c>
      <c r="B19" s="313" t="s">
        <v>197</v>
      </c>
      <c r="C19" s="314" t="s">
        <v>198</v>
      </c>
      <c r="D19" s="406">
        <v>34031</v>
      </c>
      <c r="E19" s="145">
        <v>8</v>
      </c>
      <c r="F19" s="145"/>
      <c r="G19" s="145">
        <v>5.7</v>
      </c>
      <c r="H19" s="145"/>
      <c r="I19" s="145">
        <v>6.6</v>
      </c>
      <c r="J19" s="147"/>
      <c r="K19" s="145">
        <v>5.8</v>
      </c>
      <c r="L19" s="147">
        <v>4.8</v>
      </c>
      <c r="M19" s="145">
        <v>6.2</v>
      </c>
      <c r="N19" s="147"/>
      <c r="O19" s="145">
        <v>6</v>
      </c>
      <c r="P19" s="147"/>
      <c r="Q19" s="148">
        <v>6.4</v>
      </c>
      <c r="R19" s="147"/>
      <c r="S19" s="147">
        <f t="shared" si="3"/>
        <v>217.6</v>
      </c>
      <c r="T19" s="158">
        <f t="shared" si="4"/>
        <v>6.3999999999999995</v>
      </c>
      <c r="U19" s="147">
        <v>5.8</v>
      </c>
      <c r="V19" s="147">
        <v>3.8</v>
      </c>
      <c r="W19" s="145">
        <v>6.2</v>
      </c>
      <c r="X19" s="147"/>
      <c r="Y19" s="145">
        <v>6.9</v>
      </c>
      <c r="Z19" s="145"/>
      <c r="AA19" s="145">
        <v>6.6</v>
      </c>
      <c r="AB19" s="145"/>
      <c r="AC19" s="145">
        <v>5.8</v>
      </c>
      <c r="AD19" s="145"/>
      <c r="AE19" s="147">
        <f t="shared" si="5"/>
        <v>93.9</v>
      </c>
      <c r="AF19" s="158">
        <f t="shared" si="6"/>
        <v>6.260000000000001</v>
      </c>
      <c r="AG19" s="401">
        <f t="shared" si="7"/>
        <v>6.357142857142857</v>
      </c>
      <c r="AH19" s="402" t="str">
        <f t="shared" si="0"/>
        <v>TB Kh¸</v>
      </c>
      <c r="AI19" s="511">
        <f t="shared" si="8"/>
        <v>0</v>
      </c>
      <c r="AJ19" s="378" t="str">
        <f t="shared" si="1"/>
        <v>Lªn líp</v>
      </c>
      <c r="AK19" s="147">
        <v>6</v>
      </c>
      <c r="AL19" s="147"/>
      <c r="AM19" s="145">
        <v>5</v>
      </c>
      <c r="AN19" s="147"/>
      <c r="AO19" s="145">
        <v>4</v>
      </c>
      <c r="AP19" s="145"/>
      <c r="AQ19" s="145">
        <v>7</v>
      </c>
      <c r="AR19" s="145"/>
      <c r="AS19" s="145">
        <v>6.4</v>
      </c>
      <c r="AT19" s="145"/>
      <c r="AU19" s="145">
        <v>4.4</v>
      </c>
      <c r="AV19" s="145"/>
      <c r="AW19" s="145">
        <v>6.3</v>
      </c>
      <c r="AX19" s="145"/>
      <c r="AY19" s="145">
        <v>6.4</v>
      </c>
      <c r="AZ19" s="145"/>
      <c r="BA19" s="481">
        <f t="shared" si="9"/>
        <v>125.20000000000002</v>
      </c>
      <c r="BB19" s="480">
        <f t="shared" si="10"/>
        <v>5.690909090909091</v>
      </c>
      <c r="BC19" s="472" t="str">
        <f t="shared" si="2"/>
        <v>Trung bình</v>
      </c>
      <c r="BD19" s="145"/>
      <c r="BE19" s="145"/>
      <c r="BF19" s="152"/>
      <c r="BG19" s="149"/>
      <c r="BH19" s="149"/>
      <c r="BI19" s="149"/>
      <c r="BJ19" s="194"/>
      <c r="BK19" s="195"/>
      <c r="BL19" s="196"/>
      <c r="BM19" s="196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80"/>
      <c r="BZ19" s="180"/>
      <c r="CA19" s="180"/>
      <c r="CB19" s="180"/>
      <c r="CC19" s="180"/>
      <c r="CD19" s="180"/>
      <c r="CE19" s="198"/>
      <c r="CF19" s="198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99"/>
      <c r="DI19" s="199"/>
      <c r="DJ19" s="180"/>
      <c r="DK19" s="180"/>
      <c r="DL19" s="180"/>
      <c r="DM19" s="180"/>
      <c r="DN19" s="180"/>
      <c r="DO19" s="180"/>
      <c r="DP19" s="200"/>
      <c r="DQ19" s="180"/>
      <c r="DR19" s="201"/>
      <c r="DS19" s="202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203"/>
      <c r="EP19" s="203"/>
      <c r="EQ19" s="203"/>
      <c r="ER19" s="204"/>
      <c r="ES19" s="180"/>
      <c r="ET19" s="180"/>
      <c r="EU19" s="180"/>
      <c r="EV19" s="180"/>
      <c r="EW19" s="203"/>
      <c r="EX19" s="204"/>
      <c r="EY19" s="203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72"/>
      <c r="FK19" s="172"/>
      <c r="FL19" s="172"/>
      <c r="FM19" s="172"/>
      <c r="FN19" s="172"/>
      <c r="FO19" s="172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2"/>
      <c r="GC19" s="172"/>
      <c r="GD19" s="172"/>
      <c r="GE19" s="172"/>
      <c r="GF19" s="172"/>
      <c r="GG19" s="172"/>
      <c r="GH19" s="172"/>
      <c r="GI19" s="172"/>
      <c r="GJ19" s="143"/>
    </row>
    <row r="20" spans="1:192" ht="12.75" customHeight="1">
      <c r="A20" s="142">
        <v>15</v>
      </c>
      <c r="B20" s="313" t="s">
        <v>201</v>
      </c>
      <c r="C20" s="314" t="s">
        <v>202</v>
      </c>
      <c r="D20" s="406">
        <v>33157</v>
      </c>
      <c r="E20" s="145">
        <v>7</v>
      </c>
      <c r="F20" s="145"/>
      <c r="G20" s="145">
        <v>5.7</v>
      </c>
      <c r="H20" s="145"/>
      <c r="I20" s="145">
        <v>5.8</v>
      </c>
      <c r="J20" s="147"/>
      <c r="K20" s="145">
        <v>7.5</v>
      </c>
      <c r="L20" s="147"/>
      <c r="M20" s="145">
        <v>5.3</v>
      </c>
      <c r="N20" s="147"/>
      <c r="O20" s="145">
        <v>5.5</v>
      </c>
      <c r="P20" s="147"/>
      <c r="Q20" s="148">
        <v>6</v>
      </c>
      <c r="R20" s="147"/>
      <c r="S20" s="147">
        <f t="shared" si="3"/>
        <v>214.8</v>
      </c>
      <c r="T20" s="158">
        <f t="shared" si="4"/>
        <v>6.31764705882353</v>
      </c>
      <c r="U20" s="147">
        <v>5.9</v>
      </c>
      <c r="V20" s="147"/>
      <c r="W20" s="145">
        <v>5.4</v>
      </c>
      <c r="X20" s="147"/>
      <c r="Y20" s="145">
        <v>5</v>
      </c>
      <c r="Z20" s="145"/>
      <c r="AA20" s="145">
        <v>6.9</v>
      </c>
      <c r="AB20" s="145"/>
      <c r="AC20" s="145">
        <v>5.9</v>
      </c>
      <c r="AD20" s="145"/>
      <c r="AE20" s="147">
        <f t="shared" si="5"/>
        <v>87.30000000000001</v>
      </c>
      <c r="AF20" s="158">
        <f t="shared" si="6"/>
        <v>5.820000000000001</v>
      </c>
      <c r="AG20" s="401">
        <f t="shared" si="7"/>
        <v>6.16530612244898</v>
      </c>
      <c r="AH20" s="402" t="str">
        <f t="shared" si="0"/>
        <v>TB Kh¸</v>
      </c>
      <c r="AI20" s="511">
        <f t="shared" si="8"/>
        <v>0</v>
      </c>
      <c r="AJ20" s="378" t="str">
        <f t="shared" si="1"/>
        <v>Lªn líp</v>
      </c>
      <c r="AK20" s="147">
        <v>5</v>
      </c>
      <c r="AL20" s="147"/>
      <c r="AM20" s="145">
        <v>6.9</v>
      </c>
      <c r="AN20" s="147"/>
      <c r="AO20" s="145">
        <v>5</v>
      </c>
      <c r="AP20" s="145"/>
      <c r="AQ20" s="145">
        <v>7</v>
      </c>
      <c r="AR20" s="145"/>
      <c r="AS20" s="145">
        <v>5.7</v>
      </c>
      <c r="AT20" s="145"/>
      <c r="AU20" s="145">
        <v>3</v>
      </c>
      <c r="AV20" s="145"/>
      <c r="AW20" s="145">
        <v>5.8</v>
      </c>
      <c r="AX20" s="145"/>
      <c r="AY20" s="145">
        <v>6.4</v>
      </c>
      <c r="AZ20" s="145"/>
      <c r="BA20" s="481">
        <f t="shared" si="9"/>
        <v>125.5</v>
      </c>
      <c r="BB20" s="480">
        <f t="shared" si="10"/>
        <v>5.704545454545454</v>
      </c>
      <c r="BC20" s="472" t="str">
        <f t="shared" si="2"/>
        <v>Trung bình</v>
      </c>
      <c r="BD20" s="145"/>
      <c r="BE20" s="145"/>
      <c r="BF20" s="152"/>
      <c r="BG20" s="149"/>
      <c r="BH20" s="149"/>
      <c r="BI20" s="149"/>
      <c r="BJ20" s="194"/>
      <c r="BK20" s="195"/>
      <c r="BL20" s="196"/>
      <c r="BM20" s="196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80"/>
      <c r="BZ20" s="180"/>
      <c r="CA20" s="180"/>
      <c r="CB20" s="180"/>
      <c r="CC20" s="180"/>
      <c r="CD20" s="180"/>
      <c r="CE20" s="198"/>
      <c r="CF20" s="198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99"/>
      <c r="DI20" s="199"/>
      <c r="DJ20" s="180"/>
      <c r="DK20" s="180"/>
      <c r="DL20" s="180"/>
      <c r="DM20" s="180"/>
      <c r="DN20" s="180"/>
      <c r="DO20" s="180"/>
      <c r="DP20" s="200"/>
      <c r="DQ20" s="180"/>
      <c r="DR20" s="201"/>
      <c r="DS20" s="202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203"/>
      <c r="EP20" s="203"/>
      <c r="EQ20" s="203"/>
      <c r="ER20" s="204"/>
      <c r="ES20" s="180"/>
      <c r="ET20" s="180"/>
      <c r="EU20" s="180"/>
      <c r="EV20" s="180"/>
      <c r="EW20" s="203"/>
      <c r="EX20" s="204"/>
      <c r="EY20" s="203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72"/>
      <c r="FK20" s="172"/>
      <c r="FL20" s="172"/>
      <c r="FM20" s="172"/>
      <c r="FN20" s="172"/>
      <c r="FO20" s="172"/>
      <c r="FP20" s="172"/>
      <c r="FQ20" s="172"/>
      <c r="FR20" s="172"/>
      <c r="FS20" s="172"/>
      <c r="FT20" s="172"/>
      <c r="FU20" s="172"/>
      <c r="FV20" s="172"/>
      <c r="FW20" s="172"/>
      <c r="FX20" s="172"/>
      <c r="FY20" s="172"/>
      <c r="FZ20" s="172"/>
      <c r="GA20" s="172"/>
      <c r="GB20" s="172"/>
      <c r="GC20" s="172"/>
      <c r="GD20" s="172"/>
      <c r="GE20" s="172"/>
      <c r="GF20" s="172"/>
      <c r="GG20" s="172"/>
      <c r="GH20" s="172"/>
      <c r="GI20" s="172"/>
      <c r="GJ20" s="143"/>
    </row>
    <row r="21" spans="1:192" ht="12.75" customHeight="1">
      <c r="A21" s="142">
        <v>16</v>
      </c>
      <c r="B21" s="313" t="s">
        <v>204</v>
      </c>
      <c r="C21" s="314" t="s">
        <v>169</v>
      </c>
      <c r="D21" s="406" t="s">
        <v>230</v>
      </c>
      <c r="E21" s="145">
        <v>6</v>
      </c>
      <c r="F21" s="171"/>
      <c r="G21" s="145">
        <v>5.5</v>
      </c>
      <c r="H21" s="171"/>
      <c r="I21" s="145">
        <v>6.5</v>
      </c>
      <c r="J21" s="171"/>
      <c r="K21" s="145">
        <v>5.8</v>
      </c>
      <c r="L21" s="171"/>
      <c r="M21" s="145">
        <v>5.9</v>
      </c>
      <c r="N21" s="171"/>
      <c r="O21" s="145">
        <v>6.5</v>
      </c>
      <c r="P21" s="171"/>
      <c r="Q21" s="165">
        <v>5.4</v>
      </c>
      <c r="R21" s="171"/>
      <c r="S21" s="147">
        <f t="shared" si="3"/>
        <v>201</v>
      </c>
      <c r="T21" s="158">
        <f t="shared" si="4"/>
        <v>5.911764705882353</v>
      </c>
      <c r="U21" s="175">
        <v>7.7</v>
      </c>
      <c r="V21" s="175"/>
      <c r="W21" s="145">
        <v>6</v>
      </c>
      <c r="X21" s="171"/>
      <c r="Y21" s="175">
        <v>7</v>
      </c>
      <c r="Z21" s="175"/>
      <c r="AA21" s="175">
        <v>6.4</v>
      </c>
      <c r="AB21" s="175"/>
      <c r="AC21" s="175">
        <v>6.5</v>
      </c>
      <c r="AD21" s="175"/>
      <c r="AE21" s="147">
        <f t="shared" si="5"/>
        <v>100.80000000000001</v>
      </c>
      <c r="AF21" s="158">
        <f t="shared" si="6"/>
        <v>6.720000000000001</v>
      </c>
      <c r="AG21" s="401">
        <f t="shared" si="7"/>
        <v>6.159183673469388</v>
      </c>
      <c r="AH21" s="402" t="str">
        <f t="shared" si="0"/>
        <v>TB Kh¸</v>
      </c>
      <c r="AI21" s="511">
        <f t="shared" si="8"/>
        <v>0</v>
      </c>
      <c r="AJ21" s="378" t="str">
        <f t="shared" si="1"/>
        <v>Lªn líp</v>
      </c>
      <c r="AK21" s="175">
        <v>5</v>
      </c>
      <c r="AL21" s="175"/>
      <c r="AM21" s="145">
        <v>6.4</v>
      </c>
      <c r="AN21" s="171"/>
      <c r="AO21" s="175">
        <v>6</v>
      </c>
      <c r="AP21" s="175"/>
      <c r="AQ21" s="175">
        <v>7.5</v>
      </c>
      <c r="AR21" s="175"/>
      <c r="AS21" s="175">
        <v>6.5</v>
      </c>
      <c r="AT21" s="175"/>
      <c r="AU21" s="175">
        <v>5.5</v>
      </c>
      <c r="AV21" s="175"/>
      <c r="AW21" s="175">
        <v>6.5</v>
      </c>
      <c r="AX21" s="175"/>
      <c r="AY21" s="175">
        <v>6.9</v>
      </c>
      <c r="AZ21" s="175"/>
      <c r="BA21" s="481">
        <f t="shared" si="9"/>
        <v>139.8</v>
      </c>
      <c r="BB21" s="480">
        <f t="shared" si="10"/>
        <v>6.354545454545455</v>
      </c>
      <c r="BC21" s="472" t="str">
        <f t="shared" si="2"/>
        <v>TB Khá</v>
      </c>
      <c r="BD21" s="175"/>
      <c r="BE21" s="175"/>
      <c r="BF21" s="152"/>
      <c r="BG21" s="149"/>
      <c r="BH21" s="149"/>
      <c r="BI21" s="149"/>
      <c r="BJ21" s="142"/>
      <c r="BK21" s="167"/>
      <c r="BL21" s="167"/>
      <c r="BM21" s="167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80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2"/>
      <c r="FO21" s="172"/>
      <c r="FP21" s="172"/>
      <c r="FQ21" s="172"/>
      <c r="FR21" s="172"/>
      <c r="FS21" s="172"/>
      <c r="FT21" s="172"/>
      <c r="FU21" s="172"/>
      <c r="FV21" s="172"/>
      <c r="FW21" s="172"/>
      <c r="FX21" s="172"/>
      <c r="FY21" s="172"/>
      <c r="FZ21" s="172"/>
      <c r="GA21" s="172"/>
      <c r="GB21" s="172"/>
      <c r="GC21" s="172"/>
      <c r="GD21" s="172"/>
      <c r="GE21" s="172"/>
      <c r="GF21" s="172"/>
      <c r="GG21" s="172"/>
      <c r="GH21" s="172"/>
      <c r="GI21" s="172"/>
      <c r="GJ21" s="143"/>
    </row>
    <row r="22" spans="1:192" ht="12.75" customHeight="1">
      <c r="A22" s="142">
        <v>17</v>
      </c>
      <c r="B22" s="313" t="s">
        <v>205</v>
      </c>
      <c r="C22" s="314" t="s">
        <v>206</v>
      </c>
      <c r="D22" s="406" t="s">
        <v>231</v>
      </c>
      <c r="E22" s="145">
        <v>8</v>
      </c>
      <c r="F22" s="171"/>
      <c r="G22" s="145">
        <v>6.7</v>
      </c>
      <c r="H22" s="171"/>
      <c r="I22" s="145">
        <v>7.9</v>
      </c>
      <c r="J22" s="175"/>
      <c r="K22" s="145">
        <v>5.8</v>
      </c>
      <c r="L22" s="171"/>
      <c r="M22" s="145">
        <v>5.4</v>
      </c>
      <c r="N22" s="171"/>
      <c r="O22" s="145">
        <v>7</v>
      </c>
      <c r="P22" s="171"/>
      <c r="Q22" s="165">
        <v>7.4</v>
      </c>
      <c r="R22" s="171"/>
      <c r="S22" s="147">
        <f t="shared" si="3"/>
        <v>233.20000000000002</v>
      </c>
      <c r="T22" s="158">
        <f t="shared" si="4"/>
        <v>6.858823529411765</v>
      </c>
      <c r="U22" s="171">
        <v>7.1</v>
      </c>
      <c r="V22" s="171"/>
      <c r="W22" s="145">
        <v>6.2</v>
      </c>
      <c r="X22" s="171"/>
      <c r="Y22" s="175">
        <v>7</v>
      </c>
      <c r="Z22" s="175"/>
      <c r="AA22" s="175">
        <v>6.9</v>
      </c>
      <c r="AB22" s="175"/>
      <c r="AC22" s="175">
        <v>5.6</v>
      </c>
      <c r="AD22" s="175"/>
      <c r="AE22" s="147">
        <f t="shared" si="5"/>
        <v>98.39999999999999</v>
      </c>
      <c r="AF22" s="158">
        <f t="shared" si="6"/>
        <v>6.56</v>
      </c>
      <c r="AG22" s="401">
        <f t="shared" si="7"/>
        <v>6.7673469387755105</v>
      </c>
      <c r="AH22" s="402" t="str">
        <f t="shared" si="0"/>
        <v>TB Kh¸</v>
      </c>
      <c r="AI22" s="511">
        <f t="shared" si="8"/>
        <v>0</v>
      </c>
      <c r="AJ22" s="378" t="str">
        <f t="shared" si="1"/>
        <v>Lªn líp</v>
      </c>
      <c r="AK22" s="171">
        <v>5</v>
      </c>
      <c r="AL22" s="171"/>
      <c r="AM22" s="145">
        <v>5</v>
      </c>
      <c r="AN22" s="171"/>
      <c r="AO22" s="175">
        <v>6</v>
      </c>
      <c r="AP22" s="175"/>
      <c r="AQ22" s="175">
        <v>7.5</v>
      </c>
      <c r="AR22" s="175"/>
      <c r="AS22" s="175">
        <v>6.2</v>
      </c>
      <c r="AT22" s="175"/>
      <c r="AU22" s="175">
        <v>6.3</v>
      </c>
      <c r="AV22" s="175"/>
      <c r="AW22" s="175">
        <v>7</v>
      </c>
      <c r="AX22" s="175"/>
      <c r="AY22" s="175">
        <v>7.3</v>
      </c>
      <c r="AZ22" s="175"/>
      <c r="BA22" s="481">
        <f t="shared" si="9"/>
        <v>137.9</v>
      </c>
      <c r="BB22" s="480">
        <f t="shared" si="10"/>
        <v>6.2681818181818185</v>
      </c>
      <c r="BC22" s="472" t="str">
        <f t="shared" si="2"/>
        <v>TB Khá</v>
      </c>
      <c r="BD22" s="175"/>
      <c r="BE22" s="175"/>
      <c r="BF22" s="152"/>
      <c r="BG22" s="149"/>
      <c r="BH22" s="149"/>
      <c r="BI22" s="149"/>
      <c r="BJ22" s="142"/>
      <c r="BK22" s="167"/>
      <c r="BL22" s="167"/>
      <c r="BM22" s="167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80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2"/>
      <c r="FE22" s="172"/>
      <c r="FF22" s="172"/>
      <c r="FG22" s="172"/>
      <c r="FH22" s="172"/>
      <c r="FI22" s="172"/>
      <c r="FJ22" s="172"/>
      <c r="FK22" s="172"/>
      <c r="FL22" s="172"/>
      <c r="FM22" s="172"/>
      <c r="FN22" s="172"/>
      <c r="FO22" s="172"/>
      <c r="FP22" s="172"/>
      <c r="FQ22" s="172"/>
      <c r="FR22" s="172"/>
      <c r="FS22" s="172"/>
      <c r="FT22" s="172"/>
      <c r="FU22" s="172"/>
      <c r="FV22" s="172"/>
      <c r="FW22" s="172"/>
      <c r="FX22" s="172"/>
      <c r="FY22" s="172"/>
      <c r="FZ22" s="172"/>
      <c r="GA22" s="172"/>
      <c r="GB22" s="172"/>
      <c r="GC22" s="172"/>
      <c r="GD22" s="172"/>
      <c r="GE22" s="172"/>
      <c r="GF22" s="172"/>
      <c r="GG22" s="172"/>
      <c r="GH22" s="172"/>
      <c r="GI22" s="172"/>
      <c r="GJ22" s="143"/>
    </row>
    <row r="23" spans="1:192" ht="12.75" customHeight="1">
      <c r="A23" s="142">
        <v>18</v>
      </c>
      <c r="B23" s="313" t="s">
        <v>80</v>
      </c>
      <c r="C23" s="314" t="s">
        <v>47</v>
      </c>
      <c r="D23" s="406" t="s">
        <v>233</v>
      </c>
      <c r="E23" s="145">
        <v>8</v>
      </c>
      <c r="F23" s="171"/>
      <c r="G23" s="145">
        <v>5.3</v>
      </c>
      <c r="H23" s="171"/>
      <c r="I23" s="145">
        <v>5.7</v>
      </c>
      <c r="J23" s="171"/>
      <c r="K23" s="145">
        <v>5.5</v>
      </c>
      <c r="L23" s="171"/>
      <c r="M23" s="145">
        <v>5.3</v>
      </c>
      <c r="N23" s="171"/>
      <c r="O23" s="145">
        <v>5.5</v>
      </c>
      <c r="P23" s="171"/>
      <c r="Q23" s="174">
        <v>5.2</v>
      </c>
      <c r="R23" s="171"/>
      <c r="S23" s="147">
        <f t="shared" si="3"/>
        <v>197.6</v>
      </c>
      <c r="T23" s="158">
        <f t="shared" si="4"/>
        <v>5.811764705882353</v>
      </c>
      <c r="U23" s="171">
        <v>6.2</v>
      </c>
      <c r="V23" s="171"/>
      <c r="W23" s="145">
        <v>6</v>
      </c>
      <c r="X23" s="171"/>
      <c r="Y23" s="175">
        <v>7</v>
      </c>
      <c r="Z23" s="175"/>
      <c r="AA23" s="175">
        <v>6.6</v>
      </c>
      <c r="AB23" s="175"/>
      <c r="AC23" s="175">
        <v>6.5</v>
      </c>
      <c r="AD23" s="175"/>
      <c r="AE23" s="147">
        <f t="shared" si="5"/>
        <v>96.9</v>
      </c>
      <c r="AF23" s="158">
        <f t="shared" si="6"/>
        <v>6.46</v>
      </c>
      <c r="AG23" s="401">
        <f t="shared" si="7"/>
        <v>6.010204081632653</v>
      </c>
      <c r="AH23" s="402" t="str">
        <f t="shared" si="0"/>
        <v>TB Kh¸</v>
      </c>
      <c r="AI23" s="511">
        <f t="shared" si="8"/>
        <v>0</v>
      </c>
      <c r="AJ23" s="378" t="str">
        <f t="shared" si="1"/>
        <v>Lªn líp</v>
      </c>
      <c r="AK23" s="171">
        <v>6</v>
      </c>
      <c r="AL23" s="171"/>
      <c r="AM23" s="145">
        <v>6</v>
      </c>
      <c r="AN23" s="171"/>
      <c r="AO23" s="175">
        <v>5.5</v>
      </c>
      <c r="AP23" s="175"/>
      <c r="AQ23" s="175">
        <v>7</v>
      </c>
      <c r="AR23" s="175"/>
      <c r="AS23" s="175">
        <v>5.2</v>
      </c>
      <c r="AT23" s="175"/>
      <c r="AU23" s="175">
        <v>5.7</v>
      </c>
      <c r="AV23" s="175"/>
      <c r="AW23" s="175">
        <v>6.3</v>
      </c>
      <c r="AX23" s="175"/>
      <c r="AY23" s="175">
        <v>6.9</v>
      </c>
      <c r="AZ23" s="175"/>
      <c r="BA23" s="481">
        <f t="shared" si="9"/>
        <v>134</v>
      </c>
      <c r="BB23" s="480">
        <f t="shared" si="10"/>
        <v>6.090909090909091</v>
      </c>
      <c r="BC23" s="472" t="str">
        <f t="shared" si="2"/>
        <v>TB Khá</v>
      </c>
      <c r="BD23" s="175"/>
      <c r="BE23" s="175"/>
      <c r="BF23" s="152"/>
      <c r="BG23" s="149"/>
      <c r="BH23" s="149"/>
      <c r="BI23" s="149"/>
      <c r="BJ23" s="142"/>
      <c r="BK23" s="167"/>
      <c r="BL23" s="167"/>
      <c r="BM23" s="167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80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2"/>
      <c r="GF23" s="172"/>
      <c r="GG23" s="172"/>
      <c r="GH23" s="172"/>
      <c r="GI23" s="172"/>
      <c r="GJ23" s="143"/>
    </row>
    <row r="24" spans="1:192" ht="12.75" customHeight="1">
      <c r="A24" s="142">
        <v>19</v>
      </c>
      <c r="B24" s="313" t="s">
        <v>193</v>
      </c>
      <c r="C24" s="314" t="s">
        <v>26</v>
      </c>
      <c r="D24" s="406">
        <v>34246</v>
      </c>
      <c r="E24" s="145">
        <v>8</v>
      </c>
      <c r="F24" s="171"/>
      <c r="G24" s="145">
        <v>5.7</v>
      </c>
      <c r="H24" s="171"/>
      <c r="I24" s="145">
        <v>7.4</v>
      </c>
      <c r="J24" s="171"/>
      <c r="K24" s="145">
        <v>6.8</v>
      </c>
      <c r="L24" s="171"/>
      <c r="M24" s="145">
        <v>5.8</v>
      </c>
      <c r="N24" s="171"/>
      <c r="O24" s="145">
        <v>6.5</v>
      </c>
      <c r="P24" s="171"/>
      <c r="Q24" s="174">
        <v>5.6</v>
      </c>
      <c r="R24" s="171"/>
      <c r="S24" s="147">
        <f t="shared" si="3"/>
        <v>225.8</v>
      </c>
      <c r="T24" s="158">
        <f t="shared" si="4"/>
        <v>6.641176470588236</v>
      </c>
      <c r="U24" s="175">
        <v>7.3</v>
      </c>
      <c r="V24" s="175"/>
      <c r="W24" s="145">
        <v>6.7</v>
      </c>
      <c r="X24" s="171"/>
      <c r="Y24" s="175">
        <v>7</v>
      </c>
      <c r="Z24" s="175"/>
      <c r="AA24" s="175">
        <v>6.9</v>
      </c>
      <c r="AB24" s="175"/>
      <c r="AC24" s="175">
        <v>5.5</v>
      </c>
      <c r="AD24" s="175"/>
      <c r="AE24" s="147">
        <f t="shared" si="5"/>
        <v>100.20000000000002</v>
      </c>
      <c r="AF24" s="158">
        <f t="shared" si="6"/>
        <v>6.6800000000000015</v>
      </c>
      <c r="AG24" s="401">
        <f t="shared" si="7"/>
        <v>6.653061224489796</v>
      </c>
      <c r="AH24" s="402" t="str">
        <f t="shared" si="0"/>
        <v>TB Kh¸</v>
      </c>
      <c r="AI24" s="511">
        <f t="shared" si="8"/>
        <v>0</v>
      </c>
      <c r="AJ24" s="378" t="str">
        <f t="shared" si="1"/>
        <v>Lªn líp</v>
      </c>
      <c r="AK24" s="175">
        <v>7</v>
      </c>
      <c r="AL24" s="175"/>
      <c r="AM24" s="145">
        <v>5.8</v>
      </c>
      <c r="AN24" s="171"/>
      <c r="AO24" s="175">
        <v>6.3</v>
      </c>
      <c r="AP24" s="175"/>
      <c r="AQ24" s="175">
        <v>7.5</v>
      </c>
      <c r="AR24" s="175"/>
      <c r="AS24" s="175">
        <v>6.4</v>
      </c>
      <c r="AT24" s="175"/>
      <c r="AU24" s="175">
        <v>5</v>
      </c>
      <c r="AV24" s="175"/>
      <c r="AW24" s="175">
        <v>7.5</v>
      </c>
      <c r="AX24" s="175"/>
      <c r="AY24" s="175">
        <v>6.3</v>
      </c>
      <c r="AZ24" s="175"/>
      <c r="BA24" s="481">
        <f t="shared" si="9"/>
        <v>140.39999999999998</v>
      </c>
      <c r="BB24" s="480">
        <f t="shared" si="10"/>
        <v>6.381818181818181</v>
      </c>
      <c r="BC24" s="472" t="str">
        <f t="shared" si="2"/>
        <v>TB Khá</v>
      </c>
      <c r="BD24" s="175"/>
      <c r="BE24" s="175"/>
      <c r="BF24" s="152"/>
      <c r="BG24" s="149"/>
      <c r="BH24" s="149"/>
      <c r="BI24" s="149"/>
      <c r="BJ24" s="142"/>
      <c r="BK24" s="167"/>
      <c r="BL24" s="167"/>
      <c r="BM24" s="167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80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/>
      <c r="FW24" s="172"/>
      <c r="FX24" s="172"/>
      <c r="FY24" s="172"/>
      <c r="FZ24" s="172"/>
      <c r="GA24" s="172"/>
      <c r="GB24" s="172"/>
      <c r="GC24" s="172"/>
      <c r="GD24" s="172"/>
      <c r="GE24" s="172"/>
      <c r="GF24" s="172"/>
      <c r="GG24" s="172"/>
      <c r="GH24" s="172"/>
      <c r="GI24" s="172"/>
      <c r="GJ24" s="143"/>
    </row>
    <row r="25" spans="1:192" ht="12.75" customHeight="1">
      <c r="A25" s="142">
        <v>20</v>
      </c>
      <c r="B25" s="337" t="s">
        <v>192</v>
      </c>
      <c r="C25" s="338" t="s">
        <v>50</v>
      </c>
      <c r="D25" s="411">
        <v>33577</v>
      </c>
      <c r="E25" s="196">
        <v>7</v>
      </c>
      <c r="F25" s="342"/>
      <c r="G25" s="196">
        <v>7</v>
      </c>
      <c r="H25" s="342"/>
      <c r="I25" s="196">
        <v>6</v>
      </c>
      <c r="J25" s="342">
        <v>4.5</v>
      </c>
      <c r="K25" s="196">
        <v>5</v>
      </c>
      <c r="L25" s="342"/>
      <c r="M25" s="196">
        <v>6.1</v>
      </c>
      <c r="N25" s="342"/>
      <c r="O25" s="196">
        <v>5</v>
      </c>
      <c r="P25" s="342"/>
      <c r="Q25" s="344">
        <v>6.4</v>
      </c>
      <c r="R25" s="342"/>
      <c r="S25" s="147">
        <f t="shared" si="3"/>
        <v>205.4</v>
      </c>
      <c r="T25" s="158">
        <f t="shared" si="4"/>
        <v>6.041176470588235</v>
      </c>
      <c r="U25" s="345">
        <v>5.1</v>
      </c>
      <c r="V25" s="342"/>
      <c r="W25" s="196">
        <v>5.7</v>
      </c>
      <c r="X25" s="342"/>
      <c r="Y25" s="345">
        <v>5.7</v>
      </c>
      <c r="Z25" s="345"/>
      <c r="AA25" s="345">
        <v>6.5</v>
      </c>
      <c r="AB25" s="345"/>
      <c r="AC25" s="345">
        <v>5.6</v>
      </c>
      <c r="AD25" s="345"/>
      <c r="AE25" s="147">
        <f t="shared" si="5"/>
        <v>85.8</v>
      </c>
      <c r="AF25" s="158">
        <f t="shared" si="6"/>
        <v>5.72</v>
      </c>
      <c r="AG25" s="401">
        <f t="shared" si="7"/>
        <v>5.942857142857143</v>
      </c>
      <c r="AH25" s="402" t="str">
        <f t="shared" si="0"/>
        <v>Trung b×nh</v>
      </c>
      <c r="AI25" s="511">
        <f t="shared" si="8"/>
        <v>0</v>
      </c>
      <c r="AJ25" s="378" t="str">
        <f t="shared" si="1"/>
        <v>Lªn líp</v>
      </c>
      <c r="AK25" s="345">
        <v>6</v>
      </c>
      <c r="AL25" s="342"/>
      <c r="AM25" s="196">
        <v>6</v>
      </c>
      <c r="AN25" s="342"/>
      <c r="AO25" s="345">
        <v>5</v>
      </c>
      <c r="AP25" s="345"/>
      <c r="AQ25" s="345">
        <v>7</v>
      </c>
      <c r="AR25" s="345"/>
      <c r="AS25" s="345">
        <v>5.5</v>
      </c>
      <c r="AT25" s="345"/>
      <c r="AU25" s="345">
        <v>5</v>
      </c>
      <c r="AV25" s="345"/>
      <c r="AW25" s="345">
        <v>5.8</v>
      </c>
      <c r="AX25" s="345"/>
      <c r="AY25" s="345">
        <v>6</v>
      </c>
      <c r="AZ25" s="345"/>
      <c r="BA25" s="481">
        <f t="shared" si="9"/>
        <v>128.1</v>
      </c>
      <c r="BB25" s="480">
        <f t="shared" si="10"/>
        <v>5.822727272727272</v>
      </c>
      <c r="BC25" s="472" t="str">
        <f t="shared" si="2"/>
        <v>Trung bình</v>
      </c>
      <c r="BD25" s="345"/>
      <c r="BE25" s="345"/>
      <c r="BF25" s="348"/>
      <c r="BG25" s="343"/>
      <c r="BH25" s="343"/>
      <c r="BI25" s="343"/>
      <c r="BJ25" s="194"/>
      <c r="BK25" s="195"/>
      <c r="BL25" s="195"/>
      <c r="BM25" s="195"/>
      <c r="BN25" s="349"/>
      <c r="BO25" s="349"/>
      <c r="BP25" s="349"/>
      <c r="BQ25" s="349"/>
      <c r="BR25" s="349"/>
      <c r="BS25" s="349"/>
      <c r="BT25" s="349"/>
      <c r="BU25" s="349"/>
      <c r="BV25" s="349"/>
      <c r="BW25" s="349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72"/>
      <c r="CM25" s="172"/>
      <c r="CN25" s="172"/>
      <c r="CO25" s="172"/>
      <c r="CP25" s="172"/>
      <c r="CQ25" s="172"/>
      <c r="CR25" s="172"/>
      <c r="CS25" s="172"/>
      <c r="CT25" s="180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172"/>
      <c r="FM25" s="172"/>
      <c r="FN25" s="172"/>
      <c r="FO25" s="172"/>
      <c r="FP25" s="172"/>
      <c r="FQ25" s="172"/>
      <c r="FR25" s="172"/>
      <c r="FS25" s="172"/>
      <c r="FT25" s="172"/>
      <c r="FU25" s="172"/>
      <c r="FV25" s="172"/>
      <c r="FW25" s="172"/>
      <c r="FX25" s="172"/>
      <c r="FY25" s="172"/>
      <c r="FZ25" s="172"/>
      <c r="GA25" s="172"/>
      <c r="GB25" s="172"/>
      <c r="GC25" s="172"/>
      <c r="GD25" s="172"/>
      <c r="GE25" s="172"/>
      <c r="GF25" s="172"/>
      <c r="GG25" s="172"/>
      <c r="GH25" s="172"/>
      <c r="GI25" s="172"/>
      <c r="GJ25" s="143"/>
    </row>
    <row r="26" spans="1:192" ht="12.75" customHeight="1">
      <c r="A26" s="142">
        <v>21</v>
      </c>
      <c r="B26" s="340" t="s">
        <v>167</v>
      </c>
      <c r="C26" s="341" t="s">
        <v>48</v>
      </c>
      <c r="D26" s="315">
        <v>34008</v>
      </c>
      <c r="E26" s="145">
        <v>7</v>
      </c>
      <c r="F26" s="171"/>
      <c r="G26" s="145">
        <v>5.7</v>
      </c>
      <c r="H26" s="171"/>
      <c r="I26" s="145">
        <v>5</v>
      </c>
      <c r="J26" s="171">
        <v>3.9</v>
      </c>
      <c r="K26" s="145">
        <v>5</v>
      </c>
      <c r="L26" s="171"/>
      <c r="M26" s="145">
        <v>6.4</v>
      </c>
      <c r="N26" s="171"/>
      <c r="O26" s="145">
        <v>6</v>
      </c>
      <c r="P26" s="171"/>
      <c r="Q26" s="165">
        <v>5.6</v>
      </c>
      <c r="R26" s="171"/>
      <c r="S26" s="147">
        <f t="shared" si="3"/>
        <v>193.4</v>
      </c>
      <c r="T26" s="158">
        <f t="shared" si="4"/>
        <v>5.688235294117647</v>
      </c>
      <c r="U26" s="175">
        <v>5.5</v>
      </c>
      <c r="V26" s="171"/>
      <c r="W26" s="145">
        <v>5</v>
      </c>
      <c r="X26" s="171"/>
      <c r="Y26" s="175">
        <v>5.5</v>
      </c>
      <c r="Z26" s="175"/>
      <c r="AA26" s="175">
        <v>5.9</v>
      </c>
      <c r="AB26" s="175"/>
      <c r="AC26" s="175"/>
      <c r="AD26" s="175"/>
      <c r="AE26" s="147">
        <f t="shared" si="5"/>
        <v>65.7</v>
      </c>
      <c r="AF26" s="158">
        <f t="shared" si="6"/>
        <v>4.38</v>
      </c>
      <c r="AG26" s="401">
        <f t="shared" si="7"/>
        <v>5.2877551020408164</v>
      </c>
      <c r="AH26" s="402" t="str">
        <f t="shared" si="0"/>
        <v>Trung b×nh</v>
      </c>
      <c r="AI26" s="511">
        <f t="shared" si="8"/>
        <v>3</v>
      </c>
      <c r="AJ26" s="378" t="str">
        <f t="shared" si="1"/>
        <v>Lªn líp</v>
      </c>
      <c r="AK26" s="175">
        <v>6</v>
      </c>
      <c r="AL26" s="171"/>
      <c r="AM26" s="145">
        <v>5.5</v>
      </c>
      <c r="AN26" s="171"/>
      <c r="AO26" s="175">
        <v>5</v>
      </c>
      <c r="AP26" s="175"/>
      <c r="AQ26" s="175">
        <v>7.5</v>
      </c>
      <c r="AR26" s="175"/>
      <c r="AS26" s="175">
        <v>5.5</v>
      </c>
      <c r="AT26" s="175"/>
      <c r="AU26" s="175">
        <v>3.5</v>
      </c>
      <c r="AV26" s="175"/>
      <c r="AW26" s="175">
        <v>6</v>
      </c>
      <c r="AX26" s="175"/>
      <c r="AY26" s="175">
        <v>6.8</v>
      </c>
      <c r="AZ26" s="175"/>
      <c r="BA26" s="481">
        <f t="shared" si="9"/>
        <v>125.9</v>
      </c>
      <c r="BB26" s="480">
        <f t="shared" si="10"/>
        <v>5.722727272727273</v>
      </c>
      <c r="BC26" s="472" t="str">
        <f t="shared" si="2"/>
        <v>Trung bình</v>
      </c>
      <c r="BD26" s="175"/>
      <c r="BE26" s="175"/>
      <c r="BF26" s="152"/>
      <c r="BG26" s="149"/>
      <c r="BH26" s="149"/>
      <c r="BI26" s="149"/>
      <c r="BJ26" s="142"/>
      <c r="BK26" s="167"/>
      <c r="BL26" s="167"/>
      <c r="BM26" s="167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80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72"/>
      <c r="FN26" s="172"/>
      <c r="FO26" s="172"/>
      <c r="FP26" s="172"/>
      <c r="FQ26" s="172"/>
      <c r="FR26" s="172"/>
      <c r="FS26" s="172"/>
      <c r="FT26" s="172"/>
      <c r="FU26" s="172"/>
      <c r="FV26" s="172"/>
      <c r="FW26" s="172"/>
      <c r="FX26" s="172"/>
      <c r="FY26" s="172"/>
      <c r="FZ26" s="172"/>
      <c r="GA26" s="172"/>
      <c r="GB26" s="172"/>
      <c r="GC26" s="172"/>
      <c r="GD26" s="172"/>
      <c r="GE26" s="172"/>
      <c r="GF26" s="172"/>
      <c r="GG26" s="172"/>
      <c r="GH26" s="172"/>
      <c r="GI26" s="172"/>
      <c r="GJ26" s="143"/>
    </row>
    <row r="27" spans="1:192" ht="12.75" customHeight="1">
      <c r="A27" s="142">
        <v>22</v>
      </c>
      <c r="B27" s="265" t="s">
        <v>89</v>
      </c>
      <c r="C27" s="266" t="s">
        <v>48</v>
      </c>
      <c r="D27" s="315" t="s">
        <v>220</v>
      </c>
      <c r="E27" s="145">
        <v>6</v>
      </c>
      <c r="F27" s="171"/>
      <c r="G27" s="145">
        <v>5.7</v>
      </c>
      <c r="H27" s="171"/>
      <c r="I27" s="145">
        <v>5</v>
      </c>
      <c r="J27" s="171"/>
      <c r="K27" s="145">
        <v>5.3</v>
      </c>
      <c r="L27" s="171"/>
      <c r="M27" s="145">
        <v>6.1</v>
      </c>
      <c r="N27" s="171"/>
      <c r="O27" s="145">
        <v>5.8</v>
      </c>
      <c r="P27" s="171"/>
      <c r="Q27" s="174">
        <v>6.1</v>
      </c>
      <c r="R27" s="171"/>
      <c r="S27" s="147">
        <f t="shared" si="3"/>
        <v>191.70000000000002</v>
      </c>
      <c r="T27" s="158">
        <f t="shared" si="4"/>
        <v>5.6382352941176475</v>
      </c>
      <c r="U27" s="175">
        <v>6.7</v>
      </c>
      <c r="V27" s="171"/>
      <c r="W27" s="145">
        <v>5.8</v>
      </c>
      <c r="X27" s="171">
        <v>2.8</v>
      </c>
      <c r="Y27" s="175">
        <v>5.5</v>
      </c>
      <c r="Z27" s="175">
        <v>3.9</v>
      </c>
      <c r="AA27" s="175">
        <v>6.3</v>
      </c>
      <c r="AB27" s="175"/>
      <c r="AC27" s="175">
        <v>5.2</v>
      </c>
      <c r="AD27" s="175"/>
      <c r="AE27" s="147">
        <f t="shared" si="5"/>
        <v>88.5</v>
      </c>
      <c r="AF27" s="158">
        <f t="shared" si="6"/>
        <v>5.9</v>
      </c>
      <c r="AG27" s="401">
        <f t="shared" si="7"/>
        <v>5.718367346938776</v>
      </c>
      <c r="AH27" s="402" t="str">
        <f t="shared" si="0"/>
        <v>Trung b×nh</v>
      </c>
      <c r="AI27" s="511">
        <f t="shared" si="8"/>
        <v>0</v>
      </c>
      <c r="AJ27" s="378" t="str">
        <f t="shared" si="1"/>
        <v>Lªn líp</v>
      </c>
      <c r="AK27" s="175"/>
      <c r="AL27" s="171"/>
      <c r="AM27" s="145">
        <v>5.7</v>
      </c>
      <c r="AN27" s="171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>
        <v>6.2</v>
      </c>
      <c r="AZ27" s="175"/>
      <c r="BA27" s="481">
        <f t="shared" si="9"/>
        <v>41.400000000000006</v>
      </c>
      <c r="BB27" s="480">
        <f t="shared" si="10"/>
        <v>1.881818181818182</v>
      </c>
      <c r="BC27" s="472" t="str">
        <f t="shared" si="2"/>
        <v>Kém</v>
      </c>
      <c r="BD27" s="175"/>
      <c r="BE27" s="175"/>
      <c r="BF27" s="152"/>
      <c r="BG27" s="149"/>
      <c r="BH27" s="149"/>
      <c r="BI27" s="149"/>
      <c r="BJ27" s="142"/>
      <c r="BK27" s="167"/>
      <c r="BL27" s="167"/>
      <c r="BM27" s="167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80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172"/>
      <c r="EW27" s="172"/>
      <c r="EX27" s="172"/>
      <c r="EY27" s="172"/>
      <c r="EZ27" s="172"/>
      <c r="FA27" s="172"/>
      <c r="FB27" s="172"/>
      <c r="FC27" s="172"/>
      <c r="FD27" s="172"/>
      <c r="FE27" s="172"/>
      <c r="FF27" s="172"/>
      <c r="FG27" s="172"/>
      <c r="FH27" s="172"/>
      <c r="FI27" s="172"/>
      <c r="FJ27" s="172"/>
      <c r="FK27" s="172"/>
      <c r="FL27" s="172"/>
      <c r="FM27" s="172"/>
      <c r="FN27" s="172"/>
      <c r="FO27" s="172"/>
      <c r="FP27" s="172"/>
      <c r="FQ27" s="172"/>
      <c r="FR27" s="172"/>
      <c r="FS27" s="172"/>
      <c r="FT27" s="172"/>
      <c r="FU27" s="172"/>
      <c r="FV27" s="172"/>
      <c r="FW27" s="172"/>
      <c r="FX27" s="172"/>
      <c r="FY27" s="172"/>
      <c r="FZ27" s="172"/>
      <c r="GA27" s="172"/>
      <c r="GB27" s="172"/>
      <c r="GC27" s="172"/>
      <c r="GD27" s="172"/>
      <c r="GE27" s="172"/>
      <c r="GF27" s="172"/>
      <c r="GG27" s="172"/>
      <c r="GH27" s="172"/>
      <c r="GI27" s="172"/>
      <c r="GJ27" s="143"/>
    </row>
    <row r="28" spans="1:192" ht="12.75" customHeight="1">
      <c r="A28" s="142">
        <v>23</v>
      </c>
      <c r="B28" s="265" t="s">
        <v>84</v>
      </c>
      <c r="C28" s="266" t="s">
        <v>90</v>
      </c>
      <c r="D28" s="315">
        <v>33642</v>
      </c>
      <c r="E28" s="145">
        <v>6</v>
      </c>
      <c r="F28" s="171"/>
      <c r="G28" s="145">
        <v>5.3</v>
      </c>
      <c r="H28" s="171"/>
      <c r="I28" s="145">
        <v>5.1</v>
      </c>
      <c r="J28" s="171"/>
      <c r="K28" s="145">
        <v>5.3</v>
      </c>
      <c r="L28" s="171">
        <v>3</v>
      </c>
      <c r="M28" s="145">
        <v>5.2</v>
      </c>
      <c r="N28" s="171">
        <v>4.2</v>
      </c>
      <c r="O28" s="145">
        <v>5</v>
      </c>
      <c r="P28" s="171"/>
      <c r="Q28" s="165">
        <v>5.3</v>
      </c>
      <c r="R28" s="171"/>
      <c r="S28" s="147">
        <f t="shared" si="3"/>
        <v>181.49999999999997</v>
      </c>
      <c r="T28" s="158">
        <f t="shared" si="4"/>
        <v>5.338235294117646</v>
      </c>
      <c r="U28" s="175">
        <v>5.4</v>
      </c>
      <c r="V28" s="171"/>
      <c r="W28" s="145">
        <v>6.2</v>
      </c>
      <c r="X28" s="171"/>
      <c r="Y28" s="175">
        <v>5</v>
      </c>
      <c r="Z28" s="175">
        <v>3.4</v>
      </c>
      <c r="AA28" s="175">
        <v>5.8</v>
      </c>
      <c r="AB28" s="175"/>
      <c r="AC28" s="175">
        <v>5.3</v>
      </c>
      <c r="AD28" s="175">
        <v>4.9</v>
      </c>
      <c r="AE28" s="147">
        <f t="shared" si="5"/>
        <v>83.10000000000001</v>
      </c>
      <c r="AF28" s="158">
        <f t="shared" si="6"/>
        <v>5.540000000000001</v>
      </c>
      <c r="AG28" s="413">
        <f t="shared" si="7"/>
        <v>5.3999999999999995</v>
      </c>
      <c r="AH28" s="414" t="str">
        <f t="shared" si="0"/>
        <v>Trung b×nh</v>
      </c>
      <c r="AI28" s="511">
        <f t="shared" si="8"/>
        <v>0</v>
      </c>
      <c r="AJ28" s="378" t="str">
        <f t="shared" si="1"/>
        <v>Lªn líp</v>
      </c>
      <c r="AK28" s="187">
        <v>5.3</v>
      </c>
      <c r="AL28" s="185"/>
      <c r="AM28" s="186">
        <v>5.7</v>
      </c>
      <c r="AN28" s="185"/>
      <c r="AO28" s="187">
        <v>5.9</v>
      </c>
      <c r="AP28" s="187"/>
      <c r="AQ28" s="187">
        <v>5</v>
      </c>
      <c r="AR28" s="187"/>
      <c r="AS28" s="187">
        <v>4.7</v>
      </c>
      <c r="AT28" s="187"/>
      <c r="AU28" s="187">
        <v>5.3</v>
      </c>
      <c r="AV28" s="187"/>
      <c r="AW28" s="187"/>
      <c r="AX28" s="187"/>
      <c r="AY28" s="187">
        <v>6.2</v>
      </c>
      <c r="AZ28" s="187"/>
      <c r="BA28" s="481">
        <f t="shared" si="9"/>
        <v>108.8</v>
      </c>
      <c r="BB28" s="480">
        <f t="shared" si="10"/>
        <v>4.945454545454545</v>
      </c>
      <c r="BC28" s="472" t="str">
        <f t="shared" si="2"/>
        <v>Yếu</v>
      </c>
      <c r="BD28" s="187"/>
      <c r="BE28" s="187"/>
      <c r="BF28" s="237"/>
      <c r="BG28" s="236"/>
      <c r="BH28" s="236"/>
      <c r="BI28" s="236"/>
      <c r="BJ28" s="176"/>
      <c r="BK28" s="177"/>
      <c r="BL28" s="177"/>
      <c r="BM28" s="177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2"/>
      <c r="CM28" s="172"/>
      <c r="CN28" s="172"/>
      <c r="CO28" s="172"/>
      <c r="CP28" s="172"/>
      <c r="CQ28" s="172"/>
      <c r="CR28" s="172"/>
      <c r="CS28" s="172"/>
      <c r="CT28" s="180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172"/>
      <c r="FM28" s="172"/>
      <c r="FN28" s="172"/>
      <c r="FO28" s="172"/>
      <c r="FP28" s="172"/>
      <c r="FQ28" s="172"/>
      <c r="FR28" s="172"/>
      <c r="FS28" s="172"/>
      <c r="FT28" s="172"/>
      <c r="FU28" s="172"/>
      <c r="FV28" s="172"/>
      <c r="FW28" s="172"/>
      <c r="FX28" s="172"/>
      <c r="FY28" s="172"/>
      <c r="FZ28" s="172"/>
      <c r="GA28" s="172"/>
      <c r="GB28" s="172"/>
      <c r="GC28" s="172"/>
      <c r="GD28" s="172"/>
      <c r="GE28" s="172"/>
      <c r="GF28" s="172"/>
      <c r="GG28" s="172"/>
      <c r="GH28" s="172"/>
      <c r="GI28" s="172"/>
      <c r="GJ28" s="143"/>
    </row>
    <row r="29" spans="1:192" ht="12.75" customHeight="1">
      <c r="A29" s="142">
        <v>24</v>
      </c>
      <c r="B29" s="415" t="s">
        <v>278</v>
      </c>
      <c r="C29" s="416" t="s">
        <v>34</v>
      </c>
      <c r="D29" s="350">
        <v>33523</v>
      </c>
      <c r="E29" s="186">
        <v>7</v>
      </c>
      <c r="F29" s="185"/>
      <c r="G29" s="186">
        <v>5.7</v>
      </c>
      <c r="H29" s="185"/>
      <c r="I29" s="186">
        <v>5.5</v>
      </c>
      <c r="J29" s="185"/>
      <c r="K29" s="186">
        <v>6</v>
      </c>
      <c r="L29" s="185"/>
      <c r="M29" s="186">
        <v>6.4</v>
      </c>
      <c r="N29" s="185" t="s">
        <v>277</v>
      </c>
      <c r="O29" s="186">
        <v>5.3</v>
      </c>
      <c r="P29" s="185"/>
      <c r="Q29" s="238">
        <v>5.1</v>
      </c>
      <c r="R29" s="185">
        <v>4.1</v>
      </c>
      <c r="S29" s="239">
        <f t="shared" si="3"/>
        <v>200.5</v>
      </c>
      <c r="T29" s="253">
        <f t="shared" si="4"/>
        <v>5.897058823529412</v>
      </c>
      <c r="U29" s="187">
        <v>7.2</v>
      </c>
      <c r="V29" s="185"/>
      <c r="W29" s="186">
        <v>5.8</v>
      </c>
      <c r="X29" s="185"/>
      <c r="Y29" s="187">
        <v>6</v>
      </c>
      <c r="Z29" s="187"/>
      <c r="AA29" s="187">
        <v>6.3</v>
      </c>
      <c r="AB29" s="187"/>
      <c r="AC29" s="187">
        <v>6.3</v>
      </c>
      <c r="AD29" s="187"/>
      <c r="AE29" s="239">
        <f t="shared" si="5"/>
        <v>94.79999999999998</v>
      </c>
      <c r="AF29" s="253">
        <f t="shared" si="6"/>
        <v>6.3199999999999985</v>
      </c>
      <c r="AG29" s="188">
        <f t="shared" si="7"/>
        <v>6.026530612244897</v>
      </c>
      <c r="AH29" s="417" t="str">
        <f t="shared" si="0"/>
        <v>TB Kh¸</v>
      </c>
      <c r="AI29" s="512">
        <f t="shared" si="8"/>
        <v>0</v>
      </c>
      <c r="AJ29" s="418" t="str">
        <f t="shared" si="1"/>
        <v>Lªn líp</v>
      </c>
      <c r="AK29" s="345"/>
      <c r="AL29" s="342"/>
      <c r="AM29" s="196"/>
      <c r="AN29" s="342"/>
      <c r="AO29" s="345"/>
      <c r="AP29" s="345"/>
      <c r="AQ29" s="345"/>
      <c r="AR29" s="345"/>
      <c r="AS29" s="345"/>
      <c r="AT29" s="345"/>
      <c r="AU29" s="345"/>
      <c r="AV29" s="345"/>
      <c r="AW29" s="345"/>
      <c r="AX29" s="345"/>
      <c r="AY29" s="345">
        <v>6.4</v>
      </c>
      <c r="AZ29" s="345"/>
      <c r="BA29" s="481">
        <f t="shared" si="9"/>
        <v>19.200000000000003</v>
      </c>
      <c r="BB29" s="480">
        <f t="shared" si="10"/>
        <v>0.8727272727272729</v>
      </c>
      <c r="BC29" s="472" t="str">
        <f t="shared" si="2"/>
        <v>Kém</v>
      </c>
      <c r="BD29" s="345"/>
      <c r="BE29" s="345"/>
      <c r="BF29" s="348"/>
      <c r="BG29" s="343"/>
      <c r="BH29" s="343"/>
      <c r="BI29" s="343"/>
      <c r="BJ29" s="194"/>
      <c r="BK29" s="195"/>
      <c r="BL29" s="195"/>
      <c r="BM29" s="195"/>
      <c r="BN29" s="349"/>
      <c r="BO29" s="349"/>
      <c r="BP29" s="349"/>
      <c r="BQ29" s="349"/>
      <c r="BR29" s="349"/>
      <c r="BS29" s="349"/>
      <c r="BT29" s="349"/>
      <c r="BU29" s="349"/>
      <c r="BV29" s="349"/>
      <c r="BW29" s="349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72"/>
      <c r="CM29" s="172"/>
      <c r="CN29" s="172"/>
      <c r="CO29" s="172"/>
      <c r="CP29" s="172"/>
      <c r="CQ29" s="172"/>
      <c r="CR29" s="172"/>
      <c r="CS29" s="172"/>
      <c r="CT29" s="180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72"/>
      <c r="FM29" s="172"/>
      <c r="FN29" s="172"/>
      <c r="FO29" s="172"/>
      <c r="FP29" s="172"/>
      <c r="FQ29" s="172"/>
      <c r="FR29" s="172"/>
      <c r="FS29" s="172"/>
      <c r="FT29" s="172"/>
      <c r="FU29" s="172"/>
      <c r="FV29" s="172"/>
      <c r="FW29" s="172"/>
      <c r="FX29" s="172"/>
      <c r="FY29" s="172"/>
      <c r="FZ29" s="172"/>
      <c r="GA29" s="172"/>
      <c r="GB29" s="172"/>
      <c r="GC29" s="172"/>
      <c r="GD29" s="172"/>
      <c r="GE29" s="172"/>
      <c r="GF29" s="172"/>
      <c r="GG29" s="172"/>
      <c r="GH29" s="172"/>
      <c r="GI29" s="172"/>
      <c r="GJ29" s="143"/>
    </row>
    <row r="30" spans="1:192" ht="12.75" customHeight="1">
      <c r="A30" s="373"/>
      <c r="B30" s="419" t="s">
        <v>296</v>
      </c>
      <c r="C30" s="420" t="s">
        <v>78</v>
      </c>
      <c r="D30" s="421"/>
      <c r="E30" s="160">
        <v>7</v>
      </c>
      <c r="F30" s="374"/>
      <c r="G30" s="160">
        <v>6</v>
      </c>
      <c r="H30" s="374"/>
      <c r="I30" s="160"/>
      <c r="J30" s="374"/>
      <c r="K30" s="160"/>
      <c r="L30" s="374"/>
      <c r="M30" s="160">
        <v>5</v>
      </c>
      <c r="N30" s="374"/>
      <c r="O30" s="160"/>
      <c r="P30" s="374"/>
      <c r="Q30" s="375">
        <v>5</v>
      </c>
      <c r="R30" s="374"/>
      <c r="S30" s="239">
        <f>Q30*$Q$5+O30*$O$5+M30*$M$5+K30*$K$5+I30*$I$5+G30*$G$5+E30*$E$5</f>
        <v>104</v>
      </c>
      <c r="T30" s="253">
        <f>S30/$S$5</f>
        <v>3.0588235294117645</v>
      </c>
      <c r="U30" s="187"/>
      <c r="V30" s="374"/>
      <c r="W30" s="160">
        <v>5</v>
      </c>
      <c r="X30" s="374"/>
      <c r="Y30" s="376">
        <v>5</v>
      </c>
      <c r="Z30" s="376"/>
      <c r="AA30" s="376"/>
      <c r="AB30" s="376"/>
      <c r="AC30" s="376"/>
      <c r="AD30" s="376"/>
      <c r="AE30" s="239">
        <f>AC30*$AC$5+AA30*$AA$5+Y30*$Y$5+W30*$W$5+U30*$U$5</f>
        <v>30</v>
      </c>
      <c r="AF30" s="253">
        <f t="shared" si="6"/>
        <v>2</v>
      </c>
      <c r="AG30" s="188">
        <f t="shared" si="7"/>
        <v>2.7346938775510203</v>
      </c>
      <c r="AH30" s="422"/>
      <c r="AI30" s="423"/>
      <c r="AJ30" s="424"/>
      <c r="AK30" s="345"/>
      <c r="AL30" s="342"/>
      <c r="AM30" s="196"/>
      <c r="AN30" s="342"/>
      <c r="AO30" s="345"/>
      <c r="AP30" s="345"/>
      <c r="AQ30" s="345"/>
      <c r="AR30" s="345"/>
      <c r="AS30" s="345">
        <v>5.5</v>
      </c>
      <c r="AT30" s="345"/>
      <c r="AU30" s="345">
        <v>6</v>
      </c>
      <c r="AV30" s="345"/>
      <c r="AW30" s="345"/>
      <c r="AX30" s="345"/>
      <c r="AY30" s="345">
        <v>6.8</v>
      </c>
      <c r="AZ30" s="345"/>
      <c r="BA30" s="346"/>
      <c r="BB30" s="347"/>
      <c r="BC30" s="343"/>
      <c r="BD30" s="345"/>
      <c r="BE30" s="345"/>
      <c r="BF30" s="348"/>
      <c r="BG30" s="343"/>
      <c r="BH30" s="343"/>
      <c r="BI30" s="343"/>
      <c r="BJ30" s="194"/>
      <c r="BK30" s="195"/>
      <c r="BL30" s="195"/>
      <c r="BM30" s="195"/>
      <c r="BN30" s="349"/>
      <c r="BO30" s="349"/>
      <c r="BP30" s="349"/>
      <c r="BQ30" s="349"/>
      <c r="BR30" s="349"/>
      <c r="BS30" s="349"/>
      <c r="BT30" s="349"/>
      <c r="BU30" s="349"/>
      <c r="BV30" s="349"/>
      <c r="BW30" s="349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72"/>
      <c r="CM30" s="172"/>
      <c r="CN30" s="172"/>
      <c r="CO30" s="172"/>
      <c r="CP30" s="172"/>
      <c r="CQ30" s="172"/>
      <c r="CR30" s="172"/>
      <c r="CS30" s="172"/>
      <c r="CT30" s="180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2"/>
      <c r="FP30" s="172"/>
      <c r="FQ30" s="172"/>
      <c r="FR30" s="172"/>
      <c r="FS30" s="172"/>
      <c r="FT30" s="172"/>
      <c r="FU30" s="172"/>
      <c r="FV30" s="172"/>
      <c r="FW30" s="172"/>
      <c r="FX30" s="172"/>
      <c r="FY30" s="172"/>
      <c r="FZ30" s="172"/>
      <c r="GA30" s="172"/>
      <c r="GB30" s="172"/>
      <c r="GC30" s="172"/>
      <c r="GD30" s="172"/>
      <c r="GE30" s="172"/>
      <c r="GF30" s="172"/>
      <c r="GG30" s="172"/>
      <c r="GH30" s="172"/>
      <c r="GI30" s="172"/>
      <c r="GJ30" s="143"/>
    </row>
    <row r="31" spans="1:192" ht="12.75" customHeight="1">
      <c r="A31" s="373"/>
      <c r="B31" s="419"/>
      <c r="C31" s="420"/>
      <c r="D31" s="421"/>
      <c r="E31" s="160"/>
      <c r="F31" s="374"/>
      <c r="G31" s="160"/>
      <c r="H31" s="374"/>
      <c r="I31" s="160"/>
      <c r="J31" s="374"/>
      <c r="K31" s="160"/>
      <c r="L31" s="374"/>
      <c r="M31" s="160"/>
      <c r="N31" s="374"/>
      <c r="O31" s="160"/>
      <c r="P31" s="374"/>
      <c r="Q31" s="375"/>
      <c r="R31" s="374"/>
      <c r="S31" s="368"/>
      <c r="T31" s="369"/>
      <c r="U31" s="345"/>
      <c r="V31" s="374"/>
      <c r="W31" s="160"/>
      <c r="X31" s="374"/>
      <c r="Y31" s="376"/>
      <c r="Z31" s="376"/>
      <c r="AA31" s="376"/>
      <c r="AB31" s="376"/>
      <c r="AC31" s="376"/>
      <c r="AD31" s="376"/>
      <c r="AE31" s="368"/>
      <c r="AF31" s="369"/>
      <c r="AG31" s="425"/>
      <c r="AH31" s="422"/>
      <c r="AI31" s="423"/>
      <c r="AJ31" s="424"/>
      <c r="AK31" s="345"/>
      <c r="AL31" s="342"/>
      <c r="AM31" s="196"/>
      <c r="AN31" s="342"/>
      <c r="AO31" s="345"/>
      <c r="AP31" s="345"/>
      <c r="AQ31" s="345"/>
      <c r="AR31" s="345"/>
      <c r="AS31" s="345"/>
      <c r="AT31" s="345"/>
      <c r="AU31" s="345"/>
      <c r="AV31" s="345"/>
      <c r="AW31" s="345"/>
      <c r="AX31" s="345"/>
      <c r="AY31" s="345"/>
      <c r="AZ31" s="345"/>
      <c r="BA31" s="346"/>
      <c r="BB31" s="347"/>
      <c r="BC31" s="379" t="s">
        <v>68</v>
      </c>
      <c r="BD31" s="380">
        <f>COUNTIF($BC$6:$BC$29,"Giỏi")</f>
        <v>0</v>
      </c>
      <c r="BE31" s="345"/>
      <c r="BF31" s="348"/>
      <c r="BG31" s="343"/>
      <c r="BH31" s="343"/>
      <c r="BI31" s="343"/>
      <c r="BJ31" s="194"/>
      <c r="BK31" s="195"/>
      <c r="BL31" s="195"/>
      <c r="BM31" s="195"/>
      <c r="BN31" s="349"/>
      <c r="BO31" s="349"/>
      <c r="BP31" s="349"/>
      <c r="BQ31" s="349"/>
      <c r="BR31" s="349"/>
      <c r="BS31" s="349"/>
      <c r="BT31" s="349"/>
      <c r="BU31" s="349"/>
      <c r="BV31" s="349"/>
      <c r="BW31" s="349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72"/>
      <c r="CM31" s="172"/>
      <c r="CN31" s="172"/>
      <c r="CO31" s="172"/>
      <c r="CP31" s="172"/>
      <c r="CQ31" s="172"/>
      <c r="CR31" s="172"/>
      <c r="CS31" s="172"/>
      <c r="CT31" s="180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172"/>
      <c r="FM31" s="172"/>
      <c r="FN31" s="172"/>
      <c r="FO31" s="172"/>
      <c r="FP31" s="172"/>
      <c r="FQ31" s="172"/>
      <c r="FR31" s="172"/>
      <c r="FS31" s="172"/>
      <c r="FT31" s="172"/>
      <c r="FU31" s="172"/>
      <c r="FV31" s="172"/>
      <c r="FW31" s="172"/>
      <c r="FX31" s="172"/>
      <c r="FY31" s="172"/>
      <c r="FZ31" s="172"/>
      <c r="GA31" s="172"/>
      <c r="GB31" s="172"/>
      <c r="GC31" s="172"/>
      <c r="GD31" s="172"/>
      <c r="GE31" s="172"/>
      <c r="GF31" s="172"/>
      <c r="GG31" s="172"/>
      <c r="GH31" s="172"/>
      <c r="GI31" s="172"/>
      <c r="GJ31" s="143"/>
    </row>
    <row r="32" spans="1:192" ht="12.75" customHeight="1">
      <c r="A32" s="194"/>
      <c r="B32" s="419"/>
      <c r="C32" s="420"/>
      <c r="D32" s="421"/>
      <c r="E32" s="196"/>
      <c r="F32" s="342"/>
      <c r="G32" s="196"/>
      <c r="H32" s="342"/>
      <c r="I32" s="196"/>
      <c r="J32" s="342"/>
      <c r="K32" s="196"/>
      <c r="L32" s="342"/>
      <c r="M32" s="196"/>
      <c r="N32" s="342"/>
      <c r="O32" s="196"/>
      <c r="P32" s="342"/>
      <c r="Q32" s="367"/>
      <c r="R32" s="342"/>
      <c r="S32" s="368"/>
      <c r="T32" s="369"/>
      <c r="U32" s="345"/>
      <c r="V32" s="342"/>
      <c r="W32" s="196"/>
      <c r="X32" s="342"/>
      <c r="Y32" s="345"/>
      <c r="Z32" s="345"/>
      <c r="AA32" s="345"/>
      <c r="AB32" s="345"/>
      <c r="AC32" s="345"/>
      <c r="AD32" s="345"/>
      <c r="AE32" s="368"/>
      <c r="AF32" s="369"/>
      <c r="AG32" s="426" t="s">
        <v>68</v>
      </c>
      <c r="AH32" s="427">
        <f>COUNTIF($AH$6:$AH$29,"Giái")</f>
        <v>0</v>
      </c>
      <c r="AI32" s="467" t="s">
        <v>279</v>
      </c>
      <c r="AJ32" s="467"/>
      <c r="AK32" s="345"/>
      <c r="AL32" s="342"/>
      <c r="AM32" s="196"/>
      <c r="AN32" s="342"/>
      <c r="AO32" s="34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6"/>
      <c r="BB32" s="347"/>
      <c r="BC32" s="381" t="s">
        <v>69</v>
      </c>
      <c r="BD32" s="101">
        <f>COUNTIF($BC$6:$BC$29,"Khá")</f>
        <v>0</v>
      </c>
      <c r="BE32" s="345"/>
      <c r="BF32" s="348"/>
      <c r="BG32" s="343"/>
      <c r="BH32" s="343"/>
      <c r="BI32" s="343"/>
      <c r="BJ32" s="194"/>
      <c r="BK32" s="195"/>
      <c r="BL32" s="195"/>
      <c r="BM32" s="195"/>
      <c r="BN32" s="349"/>
      <c r="BO32" s="349"/>
      <c r="BP32" s="349"/>
      <c r="BQ32" s="349"/>
      <c r="BR32" s="349"/>
      <c r="BS32" s="349"/>
      <c r="BT32" s="349"/>
      <c r="BU32" s="349"/>
      <c r="BV32" s="349"/>
      <c r="BW32" s="349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72"/>
      <c r="CM32" s="172"/>
      <c r="CN32" s="172"/>
      <c r="CO32" s="172"/>
      <c r="CP32" s="172"/>
      <c r="CQ32" s="172"/>
      <c r="CR32" s="172"/>
      <c r="CS32" s="172"/>
      <c r="CT32" s="180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72"/>
      <c r="FN32" s="172"/>
      <c r="FO32" s="172"/>
      <c r="FP32" s="172"/>
      <c r="FQ32" s="172"/>
      <c r="FR32" s="172"/>
      <c r="FS32" s="172"/>
      <c r="FT32" s="172"/>
      <c r="FU32" s="172"/>
      <c r="FV32" s="172"/>
      <c r="FW32" s="172"/>
      <c r="FX32" s="172"/>
      <c r="FY32" s="172"/>
      <c r="FZ32" s="172"/>
      <c r="GA32" s="172"/>
      <c r="GB32" s="172"/>
      <c r="GC32" s="172"/>
      <c r="GD32" s="172"/>
      <c r="GE32" s="172"/>
      <c r="GF32" s="172"/>
      <c r="GG32" s="172"/>
      <c r="GH32" s="172"/>
      <c r="GI32" s="172"/>
      <c r="GJ32" s="143"/>
    </row>
    <row r="33" spans="1:192" ht="12.75" customHeight="1">
      <c r="A33" s="194"/>
      <c r="B33" s="419"/>
      <c r="C33" s="420"/>
      <c r="D33" s="421"/>
      <c r="E33" s="196"/>
      <c r="F33" s="342"/>
      <c r="G33" s="196"/>
      <c r="H33" s="342"/>
      <c r="I33" s="196"/>
      <c r="J33" s="342"/>
      <c r="K33" s="196"/>
      <c r="L33" s="342"/>
      <c r="M33" s="196"/>
      <c r="N33" s="342"/>
      <c r="O33" s="196"/>
      <c r="P33" s="342"/>
      <c r="Q33" s="367"/>
      <c r="R33" s="342"/>
      <c r="S33" s="368"/>
      <c r="T33" s="369"/>
      <c r="U33" s="345"/>
      <c r="V33" s="342"/>
      <c r="W33" s="196"/>
      <c r="X33" s="342"/>
      <c r="Y33" s="345"/>
      <c r="Z33" s="345"/>
      <c r="AA33" s="345"/>
      <c r="AB33" s="345"/>
      <c r="AC33" s="345"/>
      <c r="AD33" s="345"/>
      <c r="AE33" s="368"/>
      <c r="AF33" s="369"/>
      <c r="AG33" s="428" t="s">
        <v>69</v>
      </c>
      <c r="AH33" s="429">
        <f>COUNTIF($AH$6:$AH$29,"Kh¸")</f>
        <v>1</v>
      </c>
      <c r="AI33" s="468">
        <f>COUNTIF($AJ$6:$AJ$29,"Lªn líp")</f>
        <v>22</v>
      </c>
      <c r="AJ33" s="468"/>
      <c r="AK33" s="345"/>
      <c r="AL33" s="342"/>
      <c r="AM33" s="196"/>
      <c r="AN33" s="342"/>
      <c r="AO33" s="345"/>
      <c r="AP33" s="345"/>
      <c r="AQ33" s="345"/>
      <c r="AR33" s="345"/>
      <c r="AS33" s="345"/>
      <c r="AT33" s="345"/>
      <c r="AU33" s="345"/>
      <c r="AV33" s="345"/>
      <c r="AW33" s="345"/>
      <c r="AX33" s="345"/>
      <c r="AY33" s="345"/>
      <c r="AZ33" s="345"/>
      <c r="BA33" s="346"/>
      <c r="BB33" s="347"/>
      <c r="BC33" s="381" t="s">
        <v>280</v>
      </c>
      <c r="BD33" s="101">
        <f>COUNTIF($BC$6:$BC$29,"TB khá")</f>
        <v>10</v>
      </c>
      <c r="BE33" s="345"/>
      <c r="BF33" s="348"/>
      <c r="BG33" s="343"/>
      <c r="BH33" s="343"/>
      <c r="BI33" s="343"/>
      <c r="BJ33" s="194"/>
      <c r="BK33" s="195"/>
      <c r="BL33" s="195"/>
      <c r="BM33" s="195"/>
      <c r="BN33" s="349"/>
      <c r="BO33" s="349"/>
      <c r="BP33" s="349"/>
      <c r="BQ33" s="349"/>
      <c r="BR33" s="349"/>
      <c r="BS33" s="349"/>
      <c r="BT33" s="349"/>
      <c r="BU33" s="349"/>
      <c r="BV33" s="349"/>
      <c r="BW33" s="349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72"/>
      <c r="CM33" s="172"/>
      <c r="CN33" s="172"/>
      <c r="CO33" s="172"/>
      <c r="CP33" s="172"/>
      <c r="CQ33" s="172"/>
      <c r="CR33" s="172"/>
      <c r="CS33" s="172"/>
      <c r="CT33" s="180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2"/>
      <c r="FF33" s="172"/>
      <c r="FG33" s="172"/>
      <c r="FH33" s="172"/>
      <c r="FI33" s="172"/>
      <c r="FJ33" s="172"/>
      <c r="FK33" s="172"/>
      <c r="FL33" s="172"/>
      <c r="FM33" s="172"/>
      <c r="FN33" s="172"/>
      <c r="FO33" s="172"/>
      <c r="FP33" s="172"/>
      <c r="FQ33" s="172"/>
      <c r="FR33" s="172"/>
      <c r="FS33" s="172"/>
      <c r="FT33" s="172"/>
      <c r="FU33" s="172"/>
      <c r="FV33" s="172"/>
      <c r="FW33" s="172"/>
      <c r="FX33" s="172"/>
      <c r="FY33" s="172"/>
      <c r="FZ33" s="172"/>
      <c r="GA33" s="172"/>
      <c r="GB33" s="172"/>
      <c r="GC33" s="172"/>
      <c r="GD33" s="172"/>
      <c r="GE33" s="172"/>
      <c r="GF33" s="172"/>
      <c r="GG33" s="172"/>
      <c r="GH33" s="172"/>
      <c r="GI33" s="172"/>
      <c r="GJ33" s="143"/>
    </row>
    <row r="34" spans="1:192" ht="12.75" customHeight="1">
      <c r="A34" s="194"/>
      <c r="B34" s="419"/>
      <c r="C34" s="420"/>
      <c r="D34" s="421"/>
      <c r="E34" s="196"/>
      <c r="F34" s="342"/>
      <c r="G34" s="196"/>
      <c r="H34" s="342"/>
      <c r="I34" s="196"/>
      <c r="J34" s="342"/>
      <c r="K34" s="196"/>
      <c r="L34" s="342"/>
      <c r="M34" s="196"/>
      <c r="N34" s="342"/>
      <c r="O34" s="196"/>
      <c r="P34" s="342"/>
      <c r="Q34" s="367"/>
      <c r="R34" s="342"/>
      <c r="S34" s="368"/>
      <c r="T34" s="369"/>
      <c r="U34" s="345"/>
      <c r="V34" s="342"/>
      <c r="W34" s="196"/>
      <c r="X34" s="342"/>
      <c r="Y34" s="345"/>
      <c r="Z34" s="345"/>
      <c r="AA34" s="345"/>
      <c r="AB34" s="345"/>
      <c r="AC34" s="345"/>
      <c r="AD34" s="345"/>
      <c r="AE34" s="368"/>
      <c r="AF34" s="369"/>
      <c r="AG34" s="428" t="s">
        <v>280</v>
      </c>
      <c r="AH34" s="429">
        <f>COUNTIF($AH$6:$AH$29,"TB Kh¸")</f>
        <v>11</v>
      </c>
      <c r="AI34" s="462" t="s">
        <v>70</v>
      </c>
      <c r="AJ34" s="462"/>
      <c r="AK34" s="345"/>
      <c r="AL34" s="342"/>
      <c r="AM34" s="196"/>
      <c r="AN34" s="342"/>
      <c r="AO34" s="345"/>
      <c r="AP34" s="345"/>
      <c r="AQ34" s="345"/>
      <c r="AR34" s="345"/>
      <c r="AS34" s="345"/>
      <c r="AT34" s="345"/>
      <c r="AU34" s="345"/>
      <c r="AV34" s="345"/>
      <c r="AW34" s="345"/>
      <c r="AX34" s="345"/>
      <c r="AY34" s="345"/>
      <c r="AZ34" s="345"/>
      <c r="BA34" s="346"/>
      <c r="BB34" s="347"/>
      <c r="BC34" s="381" t="s">
        <v>281</v>
      </c>
      <c r="BD34" s="101">
        <f>COUNTIF($BC$6:$BC$29,"Trung bình")</f>
        <v>9</v>
      </c>
      <c r="BE34" s="345"/>
      <c r="BF34" s="348"/>
      <c r="BG34" s="343"/>
      <c r="BH34" s="343"/>
      <c r="BI34" s="343"/>
      <c r="BJ34" s="194"/>
      <c r="BK34" s="195"/>
      <c r="BL34" s="195"/>
      <c r="BM34" s="195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72"/>
      <c r="CM34" s="172"/>
      <c r="CN34" s="172"/>
      <c r="CO34" s="172"/>
      <c r="CP34" s="172"/>
      <c r="CQ34" s="172"/>
      <c r="CR34" s="172"/>
      <c r="CS34" s="172"/>
      <c r="CT34" s="180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172"/>
      <c r="EZ34" s="172"/>
      <c r="FA34" s="172"/>
      <c r="FB34" s="172"/>
      <c r="FC34" s="172"/>
      <c r="FD34" s="172"/>
      <c r="FE34" s="172"/>
      <c r="FF34" s="172"/>
      <c r="FG34" s="172"/>
      <c r="FH34" s="172"/>
      <c r="FI34" s="172"/>
      <c r="FJ34" s="172"/>
      <c r="FK34" s="172"/>
      <c r="FL34" s="172"/>
      <c r="FM34" s="172"/>
      <c r="FN34" s="172"/>
      <c r="FO34" s="172"/>
      <c r="FP34" s="172"/>
      <c r="FQ34" s="172"/>
      <c r="FR34" s="172"/>
      <c r="FS34" s="172"/>
      <c r="FT34" s="172"/>
      <c r="FU34" s="172"/>
      <c r="FV34" s="172"/>
      <c r="FW34" s="172"/>
      <c r="FX34" s="172"/>
      <c r="FY34" s="172"/>
      <c r="FZ34" s="172"/>
      <c r="GA34" s="172"/>
      <c r="GB34" s="172"/>
      <c r="GC34" s="172"/>
      <c r="GD34" s="172"/>
      <c r="GE34" s="172"/>
      <c r="GF34" s="172"/>
      <c r="GG34" s="172"/>
      <c r="GH34" s="172"/>
      <c r="GI34" s="172"/>
      <c r="GJ34" s="143"/>
    </row>
    <row r="35" spans="1:192" ht="12.75" customHeight="1">
      <c r="A35" s="194"/>
      <c r="B35" s="419"/>
      <c r="C35" s="420"/>
      <c r="D35" s="421"/>
      <c r="E35" s="196"/>
      <c r="F35" s="342"/>
      <c r="G35" s="196"/>
      <c r="H35" s="342"/>
      <c r="I35" s="196"/>
      <c r="J35" s="342"/>
      <c r="K35" s="196"/>
      <c r="L35" s="342"/>
      <c r="M35" s="196"/>
      <c r="N35" s="342"/>
      <c r="O35" s="196"/>
      <c r="P35" s="342"/>
      <c r="Q35" s="367"/>
      <c r="R35" s="342"/>
      <c r="S35" s="368"/>
      <c r="T35" s="369"/>
      <c r="U35" s="345"/>
      <c r="V35" s="342"/>
      <c r="W35" s="196"/>
      <c r="X35" s="342"/>
      <c r="Y35" s="345"/>
      <c r="Z35" s="345"/>
      <c r="AA35" s="345"/>
      <c r="AB35" s="345"/>
      <c r="AC35" s="345"/>
      <c r="AD35" s="345"/>
      <c r="AE35" s="368"/>
      <c r="AF35" s="369"/>
      <c r="AG35" s="428" t="s">
        <v>281</v>
      </c>
      <c r="AH35" s="429">
        <f>COUNTIF($AH$6:$AH$29,"Trung b×nh")</f>
        <v>10</v>
      </c>
      <c r="AI35" s="468">
        <f>COUNTIF($AJ$6:$AJ$29,"Ngõng häc")</f>
        <v>2</v>
      </c>
      <c r="AJ35" s="468"/>
      <c r="AK35" s="345"/>
      <c r="AL35" s="342"/>
      <c r="AM35" s="196"/>
      <c r="AN35" s="342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45"/>
      <c r="AZ35" s="345"/>
      <c r="BA35" s="346"/>
      <c r="BB35" s="347"/>
      <c r="BC35" s="381" t="s">
        <v>282</v>
      </c>
      <c r="BD35" s="101">
        <f>COUNTIF($BC$6:$BC$29,"Yếu")</f>
        <v>3</v>
      </c>
      <c r="BE35" s="345"/>
      <c r="BF35" s="348"/>
      <c r="BG35" s="343"/>
      <c r="BH35" s="343"/>
      <c r="BI35" s="343"/>
      <c r="BJ35" s="194"/>
      <c r="BK35" s="195"/>
      <c r="BL35" s="195"/>
      <c r="BM35" s="195"/>
      <c r="BN35" s="349"/>
      <c r="BO35" s="349"/>
      <c r="BP35" s="349"/>
      <c r="BQ35" s="349"/>
      <c r="BR35" s="349"/>
      <c r="BS35" s="349"/>
      <c r="BT35" s="349"/>
      <c r="BU35" s="349"/>
      <c r="BV35" s="349"/>
      <c r="BW35" s="349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72"/>
      <c r="CM35" s="172"/>
      <c r="CN35" s="172"/>
      <c r="CO35" s="172"/>
      <c r="CP35" s="172"/>
      <c r="CQ35" s="172"/>
      <c r="CR35" s="172"/>
      <c r="CS35" s="172"/>
      <c r="CT35" s="180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172"/>
      <c r="EZ35" s="172"/>
      <c r="FA35" s="172"/>
      <c r="FB35" s="172"/>
      <c r="FC35" s="172"/>
      <c r="FD35" s="172"/>
      <c r="FE35" s="172"/>
      <c r="FF35" s="172"/>
      <c r="FG35" s="172"/>
      <c r="FH35" s="172"/>
      <c r="FI35" s="172"/>
      <c r="FJ35" s="172"/>
      <c r="FK35" s="172"/>
      <c r="FL35" s="172"/>
      <c r="FM35" s="172"/>
      <c r="FN35" s="172"/>
      <c r="FO35" s="172"/>
      <c r="FP35" s="172"/>
      <c r="FQ35" s="172"/>
      <c r="FR35" s="172"/>
      <c r="FS35" s="172"/>
      <c r="FT35" s="172"/>
      <c r="FU35" s="172"/>
      <c r="FV35" s="172"/>
      <c r="FW35" s="172"/>
      <c r="FX35" s="172"/>
      <c r="FY35" s="172"/>
      <c r="FZ35" s="172"/>
      <c r="GA35" s="172"/>
      <c r="GB35" s="172"/>
      <c r="GC35" s="172"/>
      <c r="GD35" s="172"/>
      <c r="GE35" s="172"/>
      <c r="GF35" s="172"/>
      <c r="GG35" s="172"/>
      <c r="GH35" s="172"/>
      <c r="GI35" s="172"/>
      <c r="GJ35" s="143"/>
    </row>
    <row r="36" spans="1:192" ht="12.75" customHeight="1">
      <c r="A36" s="194"/>
      <c r="B36" s="419"/>
      <c r="C36" s="420"/>
      <c r="D36" s="421"/>
      <c r="E36" s="196"/>
      <c r="F36" s="342"/>
      <c r="G36" s="196"/>
      <c r="H36" s="342"/>
      <c r="I36" s="196"/>
      <c r="J36" s="342"/>
      <c r="K36" s="196"/>
      <c r="L36" s="342"/>
      <c r="M36" s="196"/>
      <c r="N36" s="342"/>
      <c r="O36" s="196"/>
      <c r="P36" s="342"/>
      <c r="Q36" s="367"/>
      <c r="R36" s="342"/>
      <c r="S36" s="368"/>
      <c r="T36" s="369"/>
      <c r="U36" s="345"/>
      <c r="V36" s="342"/>
      <c r="W36" s="196"/>
      <c r="X36" s="342"/>
      <c r="Y36" s="345"/>
      <c r="Z36" s="345"/>
      <c r="AA36" s="345"/>
      <c r="AB36" s="345"/>
      <c r="AC36" s="345"/>
      <c r="AD36" s="345"/>
      <c r="AE36" s="368"/>
      <c r="AF36" s="369"/>
      <c r="AG36" s="428" t="s">
        <v>282</v>
      </c>
      <c r="AH36" s="429">
        <f>COUNTIF($AH$6:$AH$29,"YÕu")</f>
        <v>2</v>
      </c>
      <c r="AI36" s="462" t="s">
        <v>71</v>
      </c>
      <c r="AJ36" s="462"/>
      <c r="AK36" s="345"/>
      <c r="AL36" s="342"/>
      <c r="AM36" s="196"/>
      <c r="AN36" s="342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6"/>
      <c r="BB36" s="347"/>
      <c r="BC36" s="382" t="s">
        <v>283</v>
      </c>
      <c r="BD36" s="224">
        <f>COUNTIF($BC$6:$BC$29,"Kém")</f>
        <v>2</v>
      </c>
      <c r="BE36" s="345"/>
      <c r="BF36" s="348"/>
      <c r="BG36" s="343"/>
      <c r="BH36" s="343"/>
      <c r="BI36" s="343"/>
      <c r="BJ36" s="194"/>
      <c r="BK36" s="195"/>
      <c r="BL36" s="195"/>
      <c r="BM36" s="195"/>
      <c r="BN36" s="349"/>
      <c r="BO36" s="349"/>
      <c r="BP36" s="349"/>
      <c r="BQ36" s="349"/>
      <c r="BR36" s="349"/>
      <c r="BS36" s="349"/>
      <c r="BT36" s="349"/>
      <c r="BU36" s="349"/>
      <c r="BV36" s="349"/>
      <c r="BW36" s="349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72"/>
      <c r="CM36" s="172"/>
      <c r="CN36" s="172"/>
      <c r="CO36" s="172"/>
      <c r="CP36" s="172"/>
      <c r="CQ36" s="172"/>
      <c r="CR36" s="172"/>
      <c r="CS36" s="172"/>
      <c r="CT36" s="180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/>
      <c r="EW36" s="172"/>
      <c r="EX36" s="172"/>
      <c r="EY36" s="172"/>
      <c r="EZ36" s="172"/>
      <c r="FA36" s="172"/>
      <c r="FB36" s="172"/>
      <c r="FC36" s="172"/>
      <c r="FD36" s="172"/>
      <c r="FE36" s="172"/>
      <c r="FF36" s="172"/>
      <c r="FG36" s="172"/>
      <c r="FH36" s="172"/>
      <c r="FI36" s="172"/>
      <c r="FJ36" s="172"/>
      <c r="FK36" s="172"/>
      <c r="FL36" s="172"/>
      <c r="FM36" s="172"/>
      <c r="FN36" s="172"/>
      <c r="FO36" s="172"/>
      <c r="FP36" s="172"/>
      <c r="FQ36" s="172"/>
      <c r="FR36" s="172"/>
      <c r="FS36" s="172"/>
      <c r="FT36" s="172"/>
      <c r="FU36" s="172"/>
      <c r="FV36" s="172"/>
      <c r="FW36" s="172"/>
      <c r="FX36" s="172"/>
      <c r="FY36" s="172"/>
      <c r="FZ36" s="172"/>
      <c r="GA36" s="172"/>
      <c r="GB36" s="172"/>
      <c r="GC36" s="172"/>
      <c r="GD36" s="172"/>
      <c r="GE36" s="172"/>
      <c r="GF36" s="172"/>
      <c r="GG36" s="172"/>
      <c r="GH36" s="172"/>
      <c r="GI36" s="172"/>
      <c r="GJ36" s="143"/>
    </row>
    <row r="37" spans="1:192" ht="12.75" customHeight="1">
      <c r="A37" s="194"/>
      <c r="B37" s="419"/>
      <c r="C37" s="420"/>
      <c r="D37" s="421"/>
      <c r="E37" s="196"/>
      <c r="F37" s="342"/>
      <c r="G37" s="196"/>
      <c r="H37" s="342"/>
      <c r="I37" s="196"/>
      <c r="J37" s="342"/>
      <c r="K37" s="196"/>
      <c r="L37" s="342"/>
      <c r="M37" s="196"/>
      <c r="N37" s="342"/>
      <c r="O37" s="196"/>
      <c r="P37" s="342"/>
      <c r="Q37" s="367"/>
      <c r="R37" s="342"/>
      <c r="S37" s="368"/>
      <c r="T37" s="369"/>
      <c r="U37" s="345"/>
      <c r="V37" s="342"/>
      <c r="W37" s="196"/>
      <c r="X37" s="342"/>
      <c r="Y37" s="345"/>
      <c r="Z37" s="345"/>
      <c r="AA37" s="345"/>
      <c r="AB37" s="345"/>
      <c r="AC37" s="345"/>
      <c r="AD37" s="345"/>
      <c r="AE37" s="368"/>
      <c r="AF37" s="369"/>
      <c r="AG37" s="430" t="s">
        <v>283</v>
      </c>
      <c r="AH37" s="412">
        <f>COUNTIF($AH$6:$AH$29,"KÐm")</f>
        <v>0</v>
      </c>
      <c r="AI37" s="463">
        <f>COUNTIF($AJ$6:$AJ$29,"Th«i häc")</f>
        <v>0</v>
      </c>
      <c r="AJ37" s="463"/>
      <c r="AK37" s="345"/>
      <c r="AL37" s="342"/>
      <c r="AM37" s="196"/>
      <c r="AN37" s="342"/>
      <c r="AO37" s="345"/>
      <c r="AP37" s="345"/>
      <c r="AQ37" s="345"/>
      <c r="AR37" s="345"/>
      <c r="AS37" s="345"/>
      <c r="AT37" s="345"/>
      <c r="AU37" s="345"/>
      <c r="AV37" s="345"/>
      <c r="AW37" s="345"/>
      <c r="AX37" s="345"/>
      <c r="AY37" s="345"/>
      <c r="AZ37" s="345"/>
      <c r="BA37" s="346"/>
      <c r="BB37" s="347"/>
      <c r="BC37" s="472"/>
      <c r="BD37" s="275">
        <f>SUM(BD31:BD36)</f>
        <v>24</v>
      </c>
      <c r="BE37" s="345"/>
      <c r="BF37" s="348"/>
      <c r="BG37" s="343"/>
      <c r="BH37" s="343"/>
      <c r="BI37" s="343"/>
      <c r="BJ37" s="194"/>
      <c r="BK37" s="195"/>
      <c r="BL37" s="195"/>
      <c r="BM37" s="195"/>
      <c r="BN37" s="349"/>
      <c r="BO37" s="349"/>
      <c r="BP37" s="349"/>
      <c r="BQ37" s="349"/>
      <c r="BR37" s="349"/>
      <c r="BS37" s="349"/>
      <c r="BT37" s="349"/>
      <c r="BU37" s="349"/>
      <c r="BV37" s="349"/>
      <c r="BW37" s="349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72"/>
      <c r="CM37" s="172"/>
      <c r="CN37" s="172"/>
      <c r="CO37" s="172"/>
      <c r="CP37" s="172"/>
      <c r="CQ37" s="172"/>
      <c r="CR37" s="172"/>
      <c r="CS37" s="172"/>
      <c r="CT37" s="180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2"/>
      <c r="EJ37" s="172"/>
      <c r="EK37" s="172"/>
      <c r="EL37" s="172"/>
      <c r="EM37" s="172"/>
      <c r="EN37" s="172"/>
      <c r="EO37" s="172"/>
      <c r="EP37" s="172"/>
      <c r="EQ37" s="172"/>
      <c r="ER37" s="172"/>
      <c r="ES37" s="172"/>
      <c r="ET37" s="172"/>
      <c r="EU37" s="172"/>
      <c r="EV37" s="172"/>
      <c r="EW37" s="172"/>
      <c r="EX37" s="172"/>
      <c r="EY37" s="172"/>
      <c r="EZ37" s="172"/>
      <c r="FA37" s="172"/>
      <c r="FB37" s="172"/>
      <c r="FC37" s="172"/>
      <c r="FD37" s="172"/>
      <c r="FE37" s="172"/>
      <c r="FF37" s="172"/>
      <c r="FG37" s="172"/>
      <c r="FH37" s="172"/>
      <c r="FI37" s="172"/>
      <c r="FJ37" s="172"/>
      <c r="FK37" s="172"/>
      <c r="FL37" s="172"/>
      <c r="FM37" s="172"/>
      <c r="FN37" s="172"/>
      <c r="FO37" s="172"/>
      <c r="FP37" s="172"/>
      <c r="FQ37" s="172"/>
      <c r="FR37" s="172"/>
      <c r="FS37" s="172"/>
      <c r="FT37" s="172"/>
      <c r="FU37" s="172"/>
      <c r="FV37" s="172"/>
      <c r="FW37" s="172"/>
      <c r="FX37" s="172"/>
      <c r="FY37" s="172"/>
      <c r="FZ37" s="172"/>
      <c r="GA37" s="172"/>
      <c r="GB37" s="172"/>
      <c r="GC37" s="172"/>
      <c r="GD37" s="172"/>
      <c r="GE37" s="172"/>
      <c r="GF37" s="172"/>
      <c r="GG37" s="172"/>
      <c r="GH37" s="172"/>
      <c r="GI37" s="172"/>
      <c r="GJ37" s="143"/>
    </row>
    <row r="38" spans="1:192" ht="12.75" customHeight="1">
      <c r="A38" s="194"/>
      <c r="B38" s="419"/>
      <c r="C38" s="420"/>
      <c r="D38" s="421"/>
      <c r="E38" s="196"/>
      <c r="F38" s="342"/>
      <c r="G38" s="196"/>
      <c r="H38" s="342"/>
      <c r="I38" s="196"/>
      <c r="J38" s="342"/>
      <c r="K38" s="196"/>
      <c r="L38" s="342"/>
      <c r="M38" s="196"/>
      <c r="N38" s="342"/>
      <c r="O38" s="196"/>
      <c r="P38" s="342"/>
      <c r="Q38" s="367"/>
      <c r="R38" s="342"/>
      <c r="S38" s="368"/>
      <c r="T38" s="369"/>
      <c r="U38" s="345"/>
      <c r="V38" s="342"/>
      <c r="W38" s="196"/>
      <c r="X38" s="342"/>
      <c r="Y38" s="345"/>
      <c r="Z38" s="345"/>
      <c r="AA38" s="345"/>
      <c r="AB38" s="345"/>
      <c r="AC38" s="345"/>
      <c r="AD38" s="345"/>
      <c r="AE38" s="368"/>
      <c r="AF38" s="369"/>
      <c r="AG38" s="383" t="s">
        <v>284</v>
      </c>
      <c r="AH38" s="464">
        <f>SUM(AI32:AI37)</f>
        <v>24</v>
      </c>
      <c r="AI38" s="465"/>
      <c r="AJ38" s="466"/>
      <c r="AK38" s="345"/>
      <c r="AL38" s="342"/>
      <c r="AM38" s="196"/>
      <c r="AN38" s="342"/>
      <c r="AO38" s="345"/>
      <c r="AP38" s="345"/>
      <c r="AQ38" s="345"/>
      <c r="AR38" s="345"/>
      <c r="AS38" s="345"/>
      <c r="AT38" s="345"/>
      <c r="AU38" s="345"/>
      <c r="AV38" s="345"/>
      <c r="AW38" s="345"/>
      <c r="AX38" s="345"/>
      <c r="AY38" s="345"/>
      <c r="AZ38" s="345"/>
      <c r="BA38" s="346"/>
      <c r="BB38" s="347"/>
      <c r="BC38" s="343"/>
      <c r="BD38" s="345"/>
      <c r="BE38" s="345"/>
      <c r="BF38" s="348"/>
      <c r="BG38" s="343"/>
      <c r="BH38" s="343"/>
      <c r="BI38" s="343"/>
      <c r="BJ38" s="194"/>
      <c r="BK38" s="195"/>
      <c r="BL38" s="195"/>
      <c r="BM38" s="195"/>
      <c r="BN38" s="349"/>
      <c r="BO38" s="349"/>
      <c r="BP38" s="349"/>
      <c r="BQ38" s="349"/>
      <c r="BR38" s="349"/>
      <c r="BS38" s="349"/>
      <c r="BT38" s="349"/>
      <c r="BU38" s="349"/>
      <c r="BV38" s="349"/>
      <c r="BW38" s="349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72"/>
      <c r="CM38" s="172"/>
      <c r="CN38" s="172"/>
      <c r="CO38" s="172"/>
      <c r="CP38" s="172"/>
      <c r="CQ38" s="172"/>
      <c r="CR38" s="172"/>
      <c r="CS38" s="172"/>
      <c r="CT38" s="180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/>
      <c r="EI38" s="172"/>
      <c r="EJ38" s="172"/>
      <c r="EK38" s="172"/>
      <c r="EL38" s="172"/>
      <c r="EM38" s="172"/>
      <c r="EN38" s="172"/>
      <c r="EO38" s="172"/>
      <c r="EP38" s="172"/>
      <c r="EQ38" s="172"/>
      <c r="ER38" s="172"/>
      <c r="ES38" s="172"/>
      <c r="ET38" s="172"/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2"/>
      <c r="FF38" s="172"/>
      <c r="FG38" s="172"/>
      <c r="FH38" s="172"/>
      <c r="FI38" s="172"/>
      <c r="FJ38" s="172"/>
      <c r="FK38" s="172"/>
      <c r="FL38" s="172"/>
      <c r="FM38" s="172"/>
      <c r="FN38" s="172"/>
      <c r="FO38" s="172"/>
      <c r="FP38" s="172"/>
      <c r="FQ38" s="172"/>
      <c r="FR38" s="172"/>
      <c r="FS38" s="172"/>
      <c r="FT38" s="172"/>
      <c r="FU38" s="172"/>
      <c r="FV38" s="172"/>
      <c r="FW38" s="172"/>
      <c r="FX38" s="172"/>
      <c r="FY38" s="172"/>
      <c r="FZ38" s="172"/>
      <c r="GA38" s="172"/>
      <c r="GB38" s="172"/>
      <c r="GC38" s="172"/>
      <c r="GD38" s="172"/>
      <c r="GE38" s="172"/>
      <c r="GF38" s="172"/>
      <c r="GG38" s="172"/>
      <c r="GH38" s="172"/>
      <c r="GI38" s="172"/>
      <c r="GJ38" s="143"/>
    </row>
    <row r="39" spans="1:192" ht="12.75" customHeight="1">
      <c r="A39" s="194"/>
      <c r="B39" s="419"/>
      <c r="C39" s="420"/>
      <c r="D39" s="421"/>
      <c r="E39" s="196"/>
      <c r="F39" s="342"/>
      <c r="G39" s="196"/>
      <c r="H39" s="342"/>
      <c r="I39" s="196"/>
      <c r="J39" s="342"/>
      <c r="K39" s="196"/>
      <c r="L39" s="342"/>
      <c r="M39" s="196"/>
      <c r="N39" s="342"/>
      <c r="O39" s="196"/>
      <c r="P39" s="342"/>
      <c r="Q39" s="367"/>
      <c r="R39" s="342"/>
      <c r="S39" s="368"/>
      <c r="T39" s="369"/>
      <c r="U39" s="345"/>
      <c r="V39" s="342"/>
      <c r="W39" s="196"/>
      <c r="X39" s="342"/>
      <c r="Y39" s="345"/>
      <c r="Z39" s="345"/>
      <c r="AA39" s="345"/>
      <c r="AB39" s="345"/>
      <c r="AC39" s="345"/>
      <c r="AD39" s="345"/>
      <c r="AE39" s="368"/>
      <c r="AF39" s="369"/>
      <c r="AG39" s="431"/>
      <c r="AH39" s="422"/>
      <c r="AI39" s="377"/>
      <c r="AJ39" s="432"/>
      <c r="AK39" s="345"/>
      <c r="AL39" s="342"/>
      <c r="AM39" s="196"/>
      <c r="AN39" s="342"/>
      <c r="AO39" s="345"/>
      <c r="AP39" s="345"/>
      <c r="AQ39" s="345"/>
      <c r="AR39" s="345"/>
      <c r="AS39" s="345"/>
      <c r="AT39" s="345"/>
      <c r="AU39" s="345"/>
      <c r="AV39" s="345"/>
      <c r="AW39" s="345"/>
      <c r="AX39" s="345"/>
      <c r="AY39" s="345"/>
      <c r="AZ39" s="345"/>
      <c r="BA39" s="346"/>
      <c r="BB39" s="347"/>
      <c r="BC39" s="343"/>
      <c r="BD39" s="345"/>
      <c r="BE39" s="345"/>
      <c r="BF39" s="348"/>
      <c r="BG39" s="343"/>
      <c r="BH39" s="343"/>
      <c r="BI39" s="343"/>
      <c r="BJ39" s="194"/>
      <c r="BK39" s="195"/>
      <c r="BL39" s="195"/>
      <c r="BM39" s="195"/>
      <c r="BN39" s="349"/>
      <c r="BO39" s="349"/>
      <c r="BP39" s="349"/>
      <c r="BQ39" s="349"/>
      <c r="BR39" s="349"/>
      <c r="BS39" s="349"/>
      <c r="BT39" s="349"/>
      <c r="BU39" s="349"/>
      <c r="BV39" s="349"/>
      <c r="BW39" s="349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72"/>
      <c r="CM39" s="172"/>
      <c r="CN39" s="172"/>
      <c r="CO39" s="172"/>
      <c r="CP39" s="172"/>
      <c r="CQ39" s="172"/>
      <c r="CR39" s="172"/>
      <c r="CS39" s="172"/>
      <c r="CT39" s="180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2"/>
      <c r="EJ39" s="172"/>
      <c r="EK39" s="172"/>
      <c r="EL39" s="172"/>
      <c r="EM39" s="172"/>
      <c r="EN39" s="172"/>
      <c r="EO39" s="172"/>
      <c r="EP39" s="172"/>
      <c r="EQ39" s="172"/>
      <c r="ER39" s="172"/>
      <c r="ES39" s="172"/>
      <c r="ET39" s="172"/>
      <c r="EU39" s="172"/>
      <c r="EV39" s="172"/>
      <c r="EW39" s="172"/>
      <c r="EX39" s="172"/>
      <c r="EY39" s="172"/>
      <c r="EZ39" s="172"/>
      <c r="FA39" s="172"/>
      <c r="FB39" s="172"/>
      <c r="FC39" s="172"/>
      <c r="FD39" s="172"/>
      <c r="FE39" s="172"/>
      <c r="FF39" s="172"/>
      <c r="FG39" s="172"/>
      <c r="FH39" s="172"/>
      <c r="FI39" s="172"/>
      <c r="FJ39" s="172"/>
      <c r="FK39" s="172"/>
      <c r="FL39" s="172"/>
      <c r="FM39" s="172"/>
      <c r="FN39" s="172"/>
      <c r="FO39" s="172"/>
      <c r="FP39" s="172"/>
      <c r="FQ39" s="172"/>
      <c r="FR39" s="172"/>
      <c r="FS39" s="172"/>
      <c r="FT39" s="172"/>
      <c r="FU39" s="172"/>
      <c r="FV39" s="172"/>
      <c r="FW39" s="172"/>
      <c r="FX39" s="172"/>
      <c r="FY39" s="172"/>
      <c r="FZ39" s="172"/>
      <c r="GA39" s="172"/>
      <c r="GB39" s="172"/>
      <c r="GC39" s="172"/>
      <c r="GD39" s="172"/>
      <c r="GE39" s="172"/>
      <c r="GF39" s="172"/>
      <c r="GG39" s="172"/>
      <c r="GH39" s="172"/>
      <c r="GI39" s="172"/>
      <c r="GJ39" s="143"/>
    </row>
    <row r="40" spans="1:192" ht="12.75" customHeight="1">
      <c r="A40" s="194"/>
      <c r="B40" s="419"/>
      <c r="C40" s="420"/>
      <c r="D40" s="421"/>
      <c r="E40" s="196"/>
      <c r="F40" s="342"/>
      <c r="G40" s="196"/>
      <c r="H40" s="342"/>
      <c r="I40" s="196"/>
      <c r="J40" s="342"/>
      <c r="K40" s="196"/>
      <c r="L40" s="342"/>
      <c r="M40" s="196"/>
      <c r="N40" s="342"/>
      <c r="O40" s="196"/>
      <c r="P40" s="342"/>
      <c r="Q40" s="367"/>
      <c r="R40" s="342"/>
      <c r="S40" s="368"/>
      <c r="T40" s="369"/>
      <c r="U40" s="345"/>
      <c r="V40" s="342"/>
      <c r="W40" s="196"/>
      <c r="X40" s="342"/>
      <c r="Y40" s="345"/>
      <c r="Z40" s="345"/>
      <c r="AA40" s="345"/>
      <c r="AB40" s="345"/>
      <c r="AC40" s="345"/>
      <c r="AD40" s="345"/>
      <c r="AE40" s="368"/>
      <c r="AF40" s="369"/>
      <c r="AG40" s="431"/>
      <c r="AH40" s="422"/>
      <c r="AI40" s="377"/>
      <c r="AJ40" s="432"/>
      <c r="AK40" s="345"/>
      <c r="AL40" s="342"/>
      <c r="AM40" s="196"/>
      <c r="AN40" s="342"/>
      <c r="AO40" s="345"/>
      <c r="AP40" s="345"/>
      <c r="AQ40" s="345"/>
      <c r="AR40" s="345"/>
      <c r="AS40" s="345"/>
      <c r="AT40" s="345"/>
      <c r="AU40" s="345"/>
      <c r="AV40" s="345"/>
      <c r="AW40" s="345"/>
      <c r="AX40" s="345"/>
      <c r="AY40" s="345"/>
      <c r="AZ40" s="345"/>
      <c r="BA40" s="346"/>
      <c r="BB40" s="347"/>
      <c r="BC40" s="343"/>
      <c r="BD40" s="345"/>
      <c r="BE40" s="345"/>
      <c r="BF40" s="348"/>
      <c r="BG40" s="343"/>
      <c r="BH40" s="343"/>
      <c r="BI40" s="343"/>
      <c r="BJ40" s="194"/>
      <c r="BK40" s="195"/>
      <c r="BL40" s="195"/>
      <c r="BM40" s="195"/>
      <c r="BN40" s="349"/>
      <c r="BO40" s="349"/>
      <c r="BP40" s="349"/>
      <c r="BQ40" s="349"/>
      <c r="BR40" s="349"/>
      <c r="BS40" s="349"/>
      <c r="BT40" s="349"/>
      <c r="BU40" s="349"/>
      <c r="BV40" s="349"/>
      <c r="BW40" s="349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72"/>
      <c r="CM40" s="172"/>
      <c r="CN40" s="172"/>
      <c r="CO40" s="172"/>
      <c r="CP40" s="172"/>
      <c r="CQ40" s="172"/>
      <c r="CR40" s="172"/>
      <c r="CS40" s="172"/>
      <c r="CT40" s="180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2"/>
      <c r="ES40" s="172"/>
      <c r="ET40" s="172"/>
      <c r="EU40" s="172"/>
      <c r="EV40" s="172"/>
      <c r="EW40" s="172"/>
      <c r="EX40" s="172"/>
      <c r="EY40" s="172"/>
      <c r="EZ40" s="172"/>
      <c r="FA40" s="172"/>
      <c r="FB40" s="172"/>
      <c r="FC40" s="172"/>
      <c r="FD40" s="172"/>
      <c r="FE40" s="172"/>
      <c r="FF40" s="172"/>
      <c r="FG40" s="172"/>
      <c r="FH40" s="172"/>
      <c r="FI40" s="172"/>
      <c r="FJ40" s="172"/>
      <c r="FK40" s="172"/>
      <c r="FL40" s="172"/>
      <c r="FM40" s="172"/>
      <c r="FN40" s="172"/>
      <c r="FO40" s="172"/>
      <c r="FP40" s="172"/>
      <c r="FQ40" s="172"/>
      <c r="FR40" s="172"/>
      <c r="FS40" s="172"/>
      <c r="FT40" s="172"/>
      <c r="FU40" s="172"/>
      <c r="FV40" s="172"/>
      <c r="FW40" s="172"/>
      <c r="FX40" s="172"/>
      <c r="FY40" s="172"/>
      <c r="FZ40" s="172"/>
      <c r="GA40" s="172"/>
      <c r="GB40" s="172"/>
      <c r="GC40" s="172"/>
      <c r="GD40" s="172"/>
      <c r="GE40" s="172"/>
      <c r="GF40" s="172"/>
      <c r="GG40" s="172"/>
      <c r="GH40" s="172"/>
      <c r="GI40" s="172"/>
      <c r="GJ40" s="143"/>
    </row>
    <row r="41" spans="1:192" ht="12.75" customHeight="1">
      <c r="A41" s="142">
        <v>31</v>
      </c>
      <c r="B41" s="265" t="s">
        <v>218</v>
      </c>
      <c r="C41" s="266" t="s">
        <v>38</v>
      </c>
      <c r="D41" s="315" t="s">
        <v>219</v>
      </c>
      <c r="E41" s="145">
        <v>7</v>
      </c>
      <c r="F41" s="171"/>
      <c r="G41" s="145">
        <v>5</v>
      </c>
      <c r="H41" s="171"/>
      <c r="I41" s="145">
        <v>6.3</v>
      </c>
      <c r="J41" s="171"/>
      <c r="K41" s="145">
        <v>4.8</v>
      </c>
      <c r="L41" s="171"/>
      <c r="M41" s="145">
        <v>5.3</v>
      </c>
      <c r="N41" s="171"/>
      <c r="O41" s="145">
        <v>5</v>
      </c>
      <c r="P41" s="171">
        <v>4</v>
      </c>
      <c r="Q41" s="165"/>
      <c r="R41" s="171"/>
      <c r="S41" s="147">
        <f aca="true" t="shared" si="11" ref="S41:S46">Q41*$Q$5+O41*$O$5+M41*$M$5+K41*$K$5+I41*$I$5+G41*$G$5+E41*$E$5</f>
        <v>162.39999999999998</v>
      </c>
      <c r="T41" s="158">
        <f aca="true" t="shared" si="12" ref="T41:T46">S41/$S$5</f>
        <v>4.776470588235293</v>
      </c>
      <c r="U41" s="175">
        <v>7.6</v>
      </c>
      <c r="V41" s="171"/>
      <c r="W41" s="145">
        <v>5.9</v>
      </c>
      <c r="X41" s="171">
        <v>3.5</v>
      </c>
      <c r="Y41" s="175">
        <v>3</v>
      </c>
      <c r="Z41" s="175">
        <v>2.5</v>
      </c>
      <c r="AA41" s="175">
        <v>3.4</v>
      </c>
      <c r="AB41" s="175">
        <v>3.4</v>
      </c>
      <c r="AC41" s="175">
        <v>2.8</v>
      </c>
      <c r="AD41" s="175">
        <v>2.8</v>
      </c>
      <c r="AE41" s="147">
        <f>AC41*$AC$5+AA41*$AA$5+Y41*$Y$5+W41*$W$5+U41*$U$5</f>
        <v>68.1</v>
      </c>
      <c r="AF41" s="158">
        <f>AE41/$AE$5</f>
        <v>4.54</v>
      </c>
      <c r="AG41" s="401">
        <f>(AE41+S41)/$AG$5</f>
        <v>4.704081632653061</v>
      </c>
      <c r="AH41" s="402" t="str">
        <f>IF(AG41&gt;=8.995,"XuÊt s¾c",IF(AG41&gt;=7.995,"Giái",IF(AG41&gt;=6.995,"Kh¸",IF(AG41&gt;=5.995,"TB Kh¸",IF(AG41&gt;=4.995,"Trung b×nh",IF(AG41&gt;=3.995,"YÕu",IF(AG41&lt;3.995,"KÐm")))))))</f>
        <v>YÕu</v>
      </c>
      <c r="AI41" s="377">
        <f>SUM((IF(E41&gt;=5,0,$E$5)),(IF(G41&gt;=5,0,$G$5)),(IF(I41&gt;=5,0,$I$5)),(IF(K41&gt;=5,0,$K$5)),,(IF(M41&gt;=5,0,$M$5)),(IF(O41&gt;=5,0,$O$5)),(IF(Q41&gt;=5,0,$Q$5)),,(IF(U41&gt;=5,0,$U$5)),(IF(W41&gt;=5,0,$W$5)),(IF(Y41&gt;=5,0,$Y$5)),(IF(AA41&gt;=5,0,$AA$5)),(IF(AC41&gt;=5,0,$AC$5)))</f>
        <v>22</v>
      </c>
      <c r="AJ41" s="378" t="str">
        <f>IF($AG41&lt;3.495,"Th«i häc",IF($AG41&lt;4.995,"Ngõng häc",IF($AK41&gt;25,"Ngõng häc","Lªn líp")))</f>
        <v>Ngõng häc</v>
      </c>
      <c r="AK41" s="175"/>
      <c r="AL41" s="171"/>
      <c r="AM41" s="145"/>
      <c r="AN41" s="171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254"/>
      <c r="BB41" s="151"/>
      <c r="BC41" s="149"/>
      <c r="BD41" s="175"/>
      <c r="BE41" s="175"/>
      <c r="BF41" s="152"/>
      <c r="BG41" s="149"/>
      <c r="BH41" s="149"/>
      <c r="BI41" s="149"/>
      <c r="BJ41" s="142"/>
      <c r="BK41" s="167"/>
      <c r="BL41" s="167"/>
      <c r="BM41" s="167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80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2"/>
      <c r="FI41" s="172"/>
      <c r="FJ41" s="172"/>
      <c r="FK41" s="172"/>
      <c r="FL41" s="172"/>
      <c r="FM41" s="172"/>
      <c r="FN41" s="172"/>
      <c r="FO41" s="172"/>
      <c r="FP41" s="172"/>
      <c r="FQ41" s="172"/>
      <c r="FR41" s="172"/>
      <c r="FS41" s="172"/>
      <c r="FT41" s="172"/>
      <c r="FU41" s="172"/>
      <c r="FV41" s="172"/>
      <c r="FW41" s="172"/>
      <c r="FX41" s="172"/>
      <c r="FY41" s="172"/>
      <c r="FZ41" s="172"/>
      <c r="GA41" s="172"/>
      <c r="GB41" s="172"/>
      <c r="GC41" s="172"/>
      <c r="GD41" s="172"/>
      <c r="GE41" s="172"/>
      <c r="GF41" s="172"/>
      <c r="GG41" s="172"/>
      <c r="GH41" s="172"/>
      <c r="GI41" s="172"/>
      <c r="GJ41" s="143"/>
    </row>
    <row r="42" spans="1:192" ht="12.75" customHeight="1">
      <c r="A42" s="142">
        <v>13</v>
      </c>
      <c r="B42" s="313" t="s">
        <v>192</v>
      </c>
      <c r="C42" s="314" t="s">
        <v>39</v>
      </c>
      <c r="D42" s="406" t="s">
        <v>227</v>
      </c>
      <c r="E42" s="145"/>
      <c r="F42" s="145"/>
      <c r="G42" s="145"/>
      <c r="H42" s="145"/>
      <c r="I42" s="145"/>
      <c r="J42" s="147"/>
      <c r="K42" s="145"/>
      <c r="L42" s="147"/>
      <c r="M42" s="145"/>
      <c r="N42" s="147"/>
      <c r="O42" s="145"/>
      <c r="P42" s="147"/>
      <c r="Q42" s="148"/>
      <c r="R42" s="147"/>
      <c r="S42" s="147">
        <f t="shared" si="11"/>
        <v>0</v>
      </c>
      <c r="T42" s="158">
        <f t="shared" si="12"/>
        <v>0</v>
      </c>
      <c r="U42" s="147"/>
      <c r="V42" s="147"/>
      <c r="W42" s="145"/>
      <c r="X42" s="147"/>
      <c r="Y42" s="145"/>
      <c r="Z42" s="145"/>
      <c r="AA42" s="145"/>
      <c r="AB42" s="145"/>
      <c r="AC42" s="145"/>
      <c r="AD42" s="145"/>
      <c r="AE42" s="147"/>
      <c r="AF42" s="158"/>
      <c r="AG42" s="433"/>
      <c r="AH42" s="434"/>
      <c r="AI42" s="377"/>
      <c r="AJ42" s="418"/>
      <c r="AK42" s="147"/>
      <c r="AL42" s="147"/>
      <c r="AM42" s="145"/>
      <c r="AN42" s="147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254"/>
      <c r="BB42" s="151"/>
      <c r="BC42" s="149"/>
      <c r="BD42" s="145"/>
      <c r="BE42" s="145"/>
      <c r="BF42" s="152"/>
      <c r="BG42" s="149"/>
      <c r="BH42" s="149"/>
      <c r="BI42" s="149"/>
      <c r="BJ42" s="142"/>
      <c r="BK42" s="167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68"/>
      <c r="CF42" s="168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69"/>
      <c r="DI42" s="169"/>
      <c r="DJ42" s="145"/>
      <c r="DK42" s="145"/>
      <c r="DL42" s="145"/>
      <c r="DM42" s="145"/>
      <c r="DN42" s="145"/>
      <c r="DO42" s="145"/>
      <c r="DP42" s="147"/>
      <c r="DQ42" s="145"/>
      <c r="DR42" s="173"/>
      <c r="DS42" s="170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/>
      <c r="EO42" s="149"/>
      <c r="EP42" s="149"/>
      <c r="EQ42" s="149"/>
      <c r="ER42" s="144"/>
      <c r="ES42" s="145"/>
      <c r="ET42" s="145"/>
      <c r="EU42" s="145"/>
      <c r="EV42" s="145"/>
      <c r="EW42" s="149"/>
      <c r="EX42" s="144"/>
      <c r="EY42" s="149"/>
      <c r="EZ42" s="145"/>
      <c r="FA42" s="145"/>
      <c r="FB42" s="145"/>
      <c r="FC42" s="145"/>
      <c r="FD42" s="145"/>
      <c r="FE42" s="145"/>
      <c r="FF42" s="145"/>
      <c r="FG42" s="145"/>
      <c r="FH42" s="145"/>
      <c r="FI42" s="145"/>
      <c r="FJ42" s="171"/>
      <c r="FK42" s="172"/>
      <c r="FL42" s="172"/>
      <c r="FM42" s="172"/>
      <c r="FN42" s="172"/>
      <c r="FO42" s="172"/>
      <c r="FP42" s="172"/>
      <c r="FQ42" s="172"/>
      <c r="FR42" s="172"/>
      <c r="FS42" s="172"/>
      <c r="FT42" s="172"/>
      <c r="FU42" s="172"/>
      <c r="FV42" s="172"/>
      <c r="FW42" s="172"/>
      <c r="FX42" s="172"/>
      <c r="FY42" s="172"/>
      <c r="FZ42" s="172"/>
      <c r="GA42" s="172"/>
      <c r="GB42" s="172"/>
      <c r="GC42" s="172"/>
      <c r="GD42" s="172"/>
      <c r="GE42" s="172"/>
      <c r="GF42" s="172"/>
      <c r="GG42" s="172"/>
      <c r="GH42" s="172"/>
      <c r="GI42" s="172"/>
      <c r="GJ42" s="143"/>
    </row>
    <row r="43" spans="1:192" ht="12.75" customHeight="1">
      <c r="A43" s="142">
        <v>26</v>
      </c>
      <c r="B43" s="313" t="s">
        <v>207</v>
      </c>
      <c r="C43" s="314" t="s">
        <v>208</v>
      </c>
      <c r="D43" s="406" t="s">
        <v>234</v>
      </c>
      <c r="E43" s="145">
        <v>8</v>
      </c>
      <c r="F43" s="171"/>
      <c r="G43" s="145">
        <v>5.3</v>
      </c>
      <c r="H43" s="171"/>
      <c r="I43" s="145">
        <v>6.6</v>
      </c>
      <c r="J43" s="171"/>
      <c r="K43" s="145">
        <v>5</v>
      </c>
      <c r="L43" s="171"/>
      <c r="M43" s="145">
        <v>5</v>
      </c>
      <c r="N43" s="171"/>
      <c r="O43" s="145">
        <v>7</v>
      </c>
      <c r="P43" s="171"/>
      <c r="Q43" s="174"/>
      <c r="R43" s="171"/>
      <c r="S43" s="147">
        <f t="shared" si="11"/>
        <v>174.79999999999998</v>
      </c>
      <c r="T43" s="158">
        <f t="shared" si="12"/>
        <v>5.141176470588235</v>
      </c>
      <c r="U43" s="171"/>
      <c r="V43" s="171"/>
      <c r="W43" s="145"/>
      <c r="X43" s="171"/>
      <c r="Y43" s="175"/>
      <c r="Z43" s="175"/>
      <c r="AA43" s="175"/>
      <c r="AB43" s="175"/>
      <c r="AC43" s="175"/>
      <c r="AD43" s="175"/>
      <c r="AE43" s="147"/>
      <c r="AF43" s="158"/>
      <c r="AK43" s="171"/>
      <c r="AL43" s="171"/>
      <c r="AM43" s="145"/>
      <c r="AN43" s="171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254"/>
      <c r="BB43" s="151"/>
      <c r="BC43" s="149"/>
      <c r="BD43" s="175"/>
      <c r="BE43" s="175"/>
      <c r="BF43" s="152"/>
      <c r="BG43" s="149"/>
      <c r="BH43" s="149"/>
      <c r="BI43" s="149"/>
      <c r="BJ43" s="142"/>
      <c r="BK43" s="167"/>
      <c r="BL43" s="167"/>
      <c r="BM43" s="167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80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72"/>
      <c r="EW43" s="172"/>
      <c r="EX43" s="172"/>
      <c r="EY43" s="172"/>
      <c r="EZ43" s="172"/>
      <c r="FA43" s="172"/>
      <c r="FB43" s="172"/>
      <c r="FC43" s="172"/>
      <c r="FD43" s="172"/>
      <c r="FE43" s="172"/>
      <c r="FF43" s="172"/>
      <c r="FG43" s="172"/>
      <c r="FH43" s="172"/>
      <c r="FI43" s="172"/>
      <c r="FJ43" s="172"/>
      <c r="FK43" s="172"/>
      <c r="FL43" s="172"/>
      <c r="FM43" s="172"/>
      <c r="FN43" s="172"/>
      <c r="FO43" s="172"/>
      <c r="FP43" s="172"/>
      <c r="FQ43" s="172"/>
      <c r="FR43" s="172"/>
      <c r="FS43" s="172"/>
      <c r="FT43" s="172"/>
      <c r="FU43" s="172"/>
      <c r="FV43" s="172"/>
      <c r="FW43" s="172"/>
      <c r="FX43" s="172"/>
      <c r="FY43" s="172"/>
      <c r="FZ43" s="172"/>
      <c r="GA43" s="172"/>
      <c r="GB43" s="172"/>
      <c r="GC43" s="172"/>
      <c r="GD43" s="172"/>
      <c r="GE43" s="172"/>
      <c r="GF43" s="172"/>
      <c r="GG43" s="172"/>
      <c r="GH43" s="172"/>
      <c r="GI43" s="172"/>
      <c r="GJ43" s="143"/>
    </row>
    <row r="44" spans="1:192" ht="12.75" customHeight="1">
      <c r="A44" s="142">
        <v>29</v>
      </c>
      <c r="B44" s="317" t="s">
        <v>212</v>
      </c>
      <c r="C44" s="318" t="s">
        <v>49</v>
      </c>
      <c r="D44" s="407">
        <v>34123</v>
      </c>
      <c r="E44" s="145">
        <v>5</v>
      </c>
      <c r="F44" s="171"/>
      <c r="G44" s="145">
        <v>4.5</v>
      </c>
      <c r="H44" s="171"/>
      <c r="I44" s="145"/>
      <c r="J44" s="171"/>
      <c r="K44" s="145">
        <v>3</v>
      </c>
      <c r="L44" s="171">
        <v>3</v>
      </c>
      <c r="M44" s="145"/>
      <c r="N44" s="171"/>
      <c r="O44" s="145"/>
      <c r="P44" s="171"/>
      <c r="Q44" s="174"/>
      <c r="R44" s="171"/>
      <c r="S44" s="147">
        <f t="shared" si="11"/>
        <v>67</v>
      </c>
      <c r="T44" s="158">
        <f t="shared" si="12"/>
        <v>1.9705882352941178</v>
      </c>
      <c r="U44" s="175"/>
      <c r="V44" s="171"/>
      <c r="W44" s="145"/>
      <c r="X44" s="171"/>
      <c r="Y44" s="175"/>
      <c r="Z44" s="175"/>
      <c r="AA44" s="175"/>
      <c r="AB44" s="175"/>
      <c r="AC44" s="175"/>
      <c r="AD44" s="175"/>
      <c r="AE44" s="147"/>
      <c r="AF44" s="158"/>
      <c r="AK44" s="175"/>
      <c r="AL44" s="171"/>
      <c r="AM44" s="145"/>
      <c r="AN44" s="171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254"/>
      <c r="BB44" s="151"/>
      <c r="BC44" s="149"/>
      <c r="BD44" s="175"/>
      <c r="BE44" s="175"/>
      <c r="BF44" s="152"/>
      <c r="BG44" s="149"/>
      <c r="BH44" s="149"/>
      <c r="BI44" s="149"/>
      <c r="BJ44" s="142"/>
      <c r="BK44" s="167"/>
      <c r="BL44" s="167"/>
      <c r="BM44" s="167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80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  <c r="EG44" s="172"/>
      <c r="EH44" s="172"/>
      <c r="EI44" s="172"/>
      <c r="EJ44" s="172"/>
      <c r="EK44" s="172"/>
      <c r="EL44" s="172"/>
      <c r="EM44" s="172"/>
      <c r="EN44" s="172"/>
      <c r="EO44" s="172"/>
      <c r="EP44" s="172"/>
      <c r="EQ44" s="172"/>
      <c r="ER44" s="172"/>
      <c r="ES44" s="172"/>
      <c r="ET44" s="172"/>
      <c r="EU44" s="172"/>
      <c r="EV44" s="172"/>
      <c r="EW44" s="172"/>
      <c r="EX44" s="172"/>
      <c r="EY44" s="172"/>
      <c r="EZ44" s="172"/>
      <c r="FA44" s="172"/>
      <c r="FB44" s="172"/>
      <c r="FC44" s="172"/>
      <c r="FD44" s="172"/>
      <c r="FE44" s="172"/>
      <c r="FF44" s="172"/>
      <c r="FG44" s="172"/>
      <c r="FH44" s="172"/>
      <c r="FI44" s="172"/>
      <c r="FJ44" s="172"/>
      <c r="FK44" s="172"/>
      <c r="FL44" s="172"/>
      <c r="FM44" s="172"/>
      <c r="FN44" s="172"/>
      <c r="FO44" s="172"/>
      <c r="FP44" s="172"/>
      <c r="FQ44" s="172"/>
      <c r="FR44" s="172"/>
      <c r="FS44" s="172"/>
      <c r="FT44" s="172"/>
      <c r="FU44" s="172"/>
      <c r="FV44" s="172"/>
      <c r="FW44" s="172"/>
      <c r="FX44" s="172"/>
      <c r="FY44" s="172"/>
      <c r="FZ44" s="172"/>
      <c r="GA44" s="172"/>
      <c r="GB44" s="172"/>
      <c r="GC44" s="172"/>
      <c r="GD44" s="172"/>
      <c r="GE44" s="172"/>
      <c r="GF44" s="172"/>
      <c r="GG44" s="172"/>
      <c r="GH44" s="172"/>
      <c r="GI44" s="172"/>
      <c r="GJ44" s="143"/>
    </row>
    <row r="45" spans="1:192" ht="12.75" customHeight="1">
      <c r="A45" s="142">
        <v>18</v>
      </c>
      <c r="B45" s="313" t="s">
        <v>199</v>
      </c>
      <c r="C45" s="314" t="s">
        <v>200</v>
      </c>
      <c r="D45" s="406">
        <v>33881</v>
      </c>
      <c r="E45" s="145">
        <v>6</v>
      </c>
      <c r="F45" s="145"/>
      <c r="G45" s="145">
        <v>6.1</v>
      </c>
      <c r="H45" s="145"/>
      <c r="I45" s="145">
        <v>5.9</v>
      </c>
      <c r="J45" s="147"/>
      <c r="K45" s="145">
        <v>7</v>
      </c>
      <c r="L45" s="147"/>
      <c r="M45" s="145">
        <v>5.4</v>
      </c>
      <c r="N45" s="147"/>
      <c r="O45" s="145">
        <v>6.5</v>
      </c>
      <c r="P45" s="147"/>
      <c r="Q45" s="148">
        <v>5.2</v>
      </c>
      <c r="R45" s="147"/>
      <c r="S45" s="147">
        <f t="shared" si="11"/>
        <v>206.4</v>
      </c>
      <c r="T45" s="158">
        <f t="shared" si="12"/>
        <v>6.070588235294117</v>
      </c>
      <c r="U45" s="147">
        <v>5.1</v>
      </c>
      <c r="V45" s="147"/>
      <c r="W45" s="145">
        <v>5.5</v>
      </c>
      <c r="X45" s="147"/>
      <c r="Y45" s="145">
        <v>7</v>
      </c>
      <c r="Z45" s="145"/>
      <c r="AA45" s="145">
        <v>6.8</v>
      </c>
      <c r="AB45" s="145"/>
      <c r="AC45" s="145">
        <v>5.1</v>
      </c>
      <c r="AD45" s="145"/>
      <c r="AE45" s="147">
        <f aca="true" t="shared" si="13" ref="AE45:AE53">AC45*$AC$5+AA45*$AA$5+Y45*$Y$5+W45*$W$5+U45*$U$5</f>
        <v>88.49999999999999</v>
      </c>
      <c r="AF45" s="158">
        <f aca="true" t="shared" si="14" ref="AF45:AF53">AE45/$AE$5</f>
        <v>5.8999999999999995</v>
      </c>
      <c r="AG45" s="401">
        <f aca="true" t="shared" si="15" ref="AG45:AG53">(AE45+S45)/$AG$5</f>
        <v>6.018367346938775</v>
      </c>
      <c r="AH45" s="402" t="str">
        <f aca="true" t="shared" si="16" ref="AH45:AH53">IF(AG45&gt;=8.995,"XuÊt s¾c",IF(AG45&gt;=7.995,"Giái",IF(AG45&gt;=6.995,"Kh¸",IF(AG45&gt;=5.995,"TB Kh¸",IF(AG45&gt;=4.995,"Trung b×nh",IF(AG45&gt;=3.995,"YÕu",IF(AG45&lt;3.995,"KÐm")))))))</f>
        <v>TB Kh¸</v>
      </c>
      <c r="AI45" s="377">
        <f aca="true" t="shared" si="17" ref="AI45:AI53">SUM((IF(E45&gt;=5,0,$E$5)),(IF(G45&gt;=5,0,$G$5)),(IF(I45&gt;=5,0,$I$5)),(IF(K45&gt;=5,0,$K$5)),,(IF(M45&gt;=5,0,$M$5)),(IF(O45&gt;=5,0,$O$5)),(IF(Q45&gt;=5,0,$Q$5)),,(IF(U45&gt;=5,0,$U$5)),(IF(W45&gt;=5,0,$W$5)),(IF(Y45&gt;=5,0,$Y$5)),(IF(AA45&gt;=5,0,$AA$5)),(IF(AC45&gt;=5,0,$AC$5)))</f>
        <v>0</v>
      </c>
      <c r="AJ45" s="378" t="str">
        <f aca="true" t="shared" si="18" ref="AJ45:AJ53">IF($AG45&lt;3.495,"Th«i häc",IF($AG45&lt;4.995,"Ngõng häc",IF($AK45&gt;25,"Ngõng häc","Lªn líp")))</f>
        <v>Lªn líp</v>
      </c>
      <c r="AK45" s="147"/>
      <c r="AL45" s="147"/>
      <c r="AM45" s="145"/>
      <c r="AN45" s="147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254"/>
      <c r="BB45" s="151"/>
      <c r="BC45" s="149"/>
      <c r="BD45" s="145"/>
      <c r="BE45" s="145"/>
      <c r="BF45" s="152"/>
      <c r="BG45" s="149"/>
      <c r="BH45" s="149"/>
      <c r="BI45" s="149"/>
      <c r="BJ45" s="194"/>
      <c r="BK45" s="195"/>
      <c r="BL45" s="196"/>
      <c r="BM45" s="196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80"/>
      <c r="BZ45" s="180"/>
      <c r="CA45" s="180"/>
      <c r="CB45" s="180"/>
      <c r="CC45" s="180"/>
      <c r="CD45" s="180"/>
      <c r="CE45" s="198"/>
      <c r="CF45" s="198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99"/>
      <c r="DI45" s="199"/>
      <c r="DJ45" s="180"/>
      <c r="DK45" s="180"/>
      <c r="DL45" s="180"/>
      <c r="DM45" s="180"/>
      <c r="DN45" s="180"/>
      <c r="DO45" s="180"/>
      <c r="DP45" s="200"/>
      <c r="DQ45" s="180"/>
      <c r="DR45" s="201"/>
      <c r="DS45" s="202"/>
      <c r="DT45" s="180"/>
      <c r="DU45" s="180"/>
      <c r="DV45" s="180"/>
      <c r="DW45" s="180"/>
      <c r="DX45" s="180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0"/>
      <c r="EM45" s="180"/>
      <c r="EN45" s="180"/>
      <c r="EO45" s="203"/>
      <c r="EP45" s="203"/>
      <c r="EQ45" s="203"/>
      <c r="ER45" s="204"/>
      <c r="ES45" s="180"/>
      <c r="ET45" s="180"/>
      <c r="EU45" s="180"/>
      <c r="EV45" s="180"/>
      <c r="EW45" s="203"/>
      <c r="EX45" s="204"/>
      <c r="EY45" s="203"/>
      <c r="EZ45" s="180"/>
      <c r="FA45" s="180"/>
      <c r="FB45" s="180"/>
      <c r="FC45" s="180"/>
      <c r="FD45" s="180"/>
      <c r="FE45" s="180"/>
      <c r="FF45" s="180"/>
      <c r="FG45" s="180"/>
      <c r="FH45" s="180"/>
      <c r="FI45" s="180"/>
      <c r="FJ45" s="172"/>
      <c r="FK45" s="172"/>
      <c r="FL45" s="172"/>
      <c r="FM45" s="172"/>
      <c r="FN45" s="172"/>
      <c r="FO45" s="172"/>
      <c r="FP45" s="172"/>
      <c r="FQ45" s="172"/>
      <c r="FR45" s="172"/>
      <c r="FS45" s="172"/>
      <c r="FT45" s="172"/>
      <c r="FU45" s="172"/>
      <c r="FV45" s="172"/>
      <c r="FW45" s="172"/>
      <c r="FX45" s="172"/>
      <c r="FY45" s="172"/>
      <c r="FZ45" s="172"/>
      <c r="GA45" s="172"/>
      <c r="GB45" s="172"/>
      <c r="GC45" s="172"/>
      <c r="GD45" s="172"/>
      <c r="GE45" s="172"/>
      <c r="GF45" s="172"/>
      <c r="GG45" s="172"/>
      <c r="GH45" s="172"/>
      <c r="GI45" s="172"/>
      <c r="GJ45" s="143"/>
    </row>
    <row r="46" spans="1:192" ht="12.75" customHeight="1">
      <c r="A46" s="142">
        <v>25</v>
      </c>
      <c r="B46" s="313" t="s">
        <v>209</v>
      </c>
      <c r="C46" s="314" t="s">
        <v>208</v>
      </c>
      <c r="D46" s="406">
        <v>34250</v>
      </c>
      <c r="E46" s="145">
        <v>7</v>
      </c>
      <c r="F46" s="171"/>
      <c r="G46" s="145">
        <v>5</v>
      </c>
      <c r="H46" s="171"/>
      <c r="I46" s="145">
        <v>5.6</v>
      </c>
      <c r="J46" s="171"/>
      <c r="K46" s="145">
        <v>5.3</v>
      </c>
      <c r="L46" s="171"/>
      <c r="M46" s="145">
        <v>6</v>
      </c>
      <c r="N46" s="171"/>
      <c r="O46" s="145">
        <v>5.5</v>
      </c>
      <c r="P46" s="171"/>
      <c r="Q46" s="174">
        <v>5.5</v>
      </c>
      <c r="R46" s="171"/>
      <c r="S46" s="147">
        <f t="shared" si="11"/>
        <v>193.5</v>
      </c>
      <c r="T46" s="158">
        <f t="shared" si="12"/>
        <v>5.6911764705882355</v>
      </c>
      <c r="U46" s="171">
        <v>6.5</v>
      </c>
      <c r="V46" s="171"/>
      <c r="W46" s="145">
        <v>6.2</v>
      </c>
      <c r="X46" s="171"/>
      <c r="Y46" s="175">
        <v>6.5</v>
      </c>
      <c r="Z46" s="175"/>
      <c r="AA46" s="175">
        <v>6.8</v>
      </c>
      <c r="AB46" s="175"/>
      <c r="AC46" s="175">
        <v>5.2</v>
      </c>
      <c r="AD46" s="175"/>
      <c r="AE46" s="147">
        <f t="shared" si="13"/>
        <v>93.6</v>
      </c>
      <c r="AF46" s="158">
        <f t="shared" si="14"/>
        <v>6.239999999999999</v>
      </c>
      <c r="AG46" s="401">
        <f t="shared" si="15"/>
        <v>5.8591836734693885</v>
      </c>
      <c r="AH46" s="402" t="str">
        <f t="shared" si="16"/>
        <v>Trung b×nh</v>
      </c>
      <c r="AI46" s="377">
        <f t="shared" si="17"/>
        <v>0</v>
      </c>
      <c r="AJ46" s="378" t="str">
        <f t="shared" si="18"/>
        <v>Lªn líp</v>
      </c>
      <c r="AK46" s="171"/>
      <c r="AL46" s="171"/>
      <c r="AM46" s="145"/>
      <c r="AN46" s="171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254"/>
      <c r="BB46" s="151"/>
      <c r="BC46" s="149"/>
      <c r="BD46" s="184"/>
      <c r="BE46" s="175"/>
      <c r="BF46" s="152"/>
      <c r="BG46" s="149"/>
      <c r="BH46" s="149"/>
      <c r="BI46" s="149"/>
      <c r="BJ46" s="142"/>
      <c r="BK46" s="167"/>
      <c r="BL46" s="167"/>
      <c r="BM46" s="167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80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2"/>
      <c r="EN46" s="172"/>
      <c r="EO46" s="172"/>
      <c r="EP46" s="172"/>
      <c r="EQ46" s="172"/>
      <c r="ER46" s="172"/>
      <c r="ES46" s="172"/>
      <c r="ET46" s="172"/>
      <c r="EU46" s="172"/>
      <c r="EV46" s="172"/>
      <c r="EW46" s="172"/>
      <c r="EX46" s="172"/>
      <c r="EY46" s="172"/>
      <c r="EZ46" s="172"/>
      <c r="FA46" s="172"/>
      <c r="FB46" s="172"/>
      <c r="FC46" s="172"/>
      <c r="FD46" s="172"/>
      <c r="FE46" s="172"/>
      <c r="FF46" s="172"/>
      <c r="FG46" s="172"/>
      <c r="FH46" s="172"/>
      <c r="FI46" s="172"/>
      <c r="FJ46" s="172"/>
      <c r="FK46" s="172"/>
      <c r="FL46" s="172"/>
      <c r="FM46" s="172"/>
      <c r="FN46" s="172"/>
      <c r="FO46" s="172"/>
      <c r="FP46" s="172"/>
      <c r="FQ46" s="172"/>
      <c r="FR46" s="172"/>
      <c r="FS46" s="172"/>
      <c r="FT46" s="172"/>
      <c r="FU46" s="172"/>
      <c r="FV46" s="172"/>
      <c r="FW46" s="172"/>
      <c r="FX46" s="172"/>
      <c r="FY46" s="172"/>
      <c r="FZ46" s="172"/>
      <c r="GA46" s="172"/>
      <c r="GB46" s="172"/>
      <c r="GC46" s="172"/>
      <c r="GD46" s="172"/>
      <c r="GE46" s="172"/>
      <c r="GF46" s="172"/>
      <c r="GG46" s="172"/>
      <c r="GH46" s="172"/>
      <c r="GI46" s="172"/>
      <c r="GJ46" s="143"/>
    </row>
    <row r="47" spans="1:166" ht="12.75" customHeight="1">
      <c r="A47" s="142">
        <v>3</v>
      </c>
      <c r="B47" s="313" t="s">
        <v>183</v>
      </c>
      <c r="C47" s="314" t="s">
        <v>76</v>
      </c>
      <c r="D47" s="406" t="s">
        <v>222</v>
      </c>
      <c r="E47" s="145">
        <v>8</v>
      </c>
      <c r="F47" s="146"/>
      <c r="G47" s="145">
        <v>6.2</v>
      </c>
      <c r="H47" s="146"/>
      <c r="I47" s="145">
        <v>7.4</v>
      </c>
      <c r="J47" s="146"/>
      <c r="K47" s="145">
        <v>6.5</v>
      </c>
      <c r="L47" s="146"/>
      <c r="M47" s="145">
        <v>8</v>
      </c>
      <c r="N47" s="146"/>
      <c r="O47" s="145">
        <v>7.1</v>
      </c>
      <c r="P47" s="146"/>
      <c r="Q47" s="148">
        <v>6</v>
      </c>
      <c r="R47" s="146"/>
      <c r="S47" s="147">
        <f aca="true" t="shared" si="19" ref="S47:S53">Q47*$Q$5+O47*$O$5+M47*$M$5+K47*$K$5+I47*$I$5+G47*$G$5+E47*$E$5</f>
        <v>237.4</v>
      </c>
      <c r="T47" s="158">
        <f aca="true" t="shared" si="20" ref="T47:T53">S47/$S$5</f>
        <v>6.982352941176471</v>
      </c>
      <c r="U47" s="147">
        <v>7.5</v>
      </c>
      <c r="V47" s="147"/>
      <c r="W47" s="147">
        <v>7.4</v>
      </c>
      <c r="X47" s="147"/>
      <c r="Y47" s="145">
        <v>6.9</v>
      </c>
      <c r="Z47" s="145"/>
      <c r="AA47" s="145">
        <v>7.6</v>
      </c>
      <c r="AB47" s="145"/>
      <c r="AC47" s="145">
        <v>6.9</v>
      </c>
      <c r="AD47" s="145"/>
      <c r="AE47" s="147">
        <f t="shared" si="13"/>
        <v>108.9</v>
      </c>
      <c r="AF47" s="158">
        <f t="shared" si="14"/>
        <v>7.260000000000001</v>
      </c>
      <c r="AG47" s="401">
        <f t="shared" si="15"/>
        <v>7.06734693877551</v>
      </c>
      <c r="AH47" s="402" t="str">
        <f t="shared" si="16"/>
        <v>Kh¸</v>
      </c>
      <c r="AI47" s="377">
        <f t="shared" si="17"/>
        <v>0</v>
      </c>
      <c r="AJ47" s="378" t="str">
        <f t="shared" si="18"/>
        <v>Lªn líp</v>
      </c>
      <c r="AK47" s="147"/>
      <c r="AL47" s="147"/>
      <c r="AM47" s="147"/>
      <c r="AN47" s="147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254"/>
      <c r="BB47" s="151"/>
      <c r="BC47" s="149"/>
      <c r="BD47" s="145"/>
      <c r="BE47" s="145"/>
      <c r="BF47" s="152"/>
      <c r="BG47" s="149"/>
      <c r="BH47" s="149"/>
      <c r="BI47" s="149"/>
      <c r="BJ47" s="142"/>
      <c r="BK47" s="153"/>
      <c r="BL47" s="150"/>
      <c r="BM47" s="150"/>
      <c r="BN47" s="145"/>
      <c r="BO47" s="145"/>
      <c r="BP47" s="150"/>
      <c r="BQ47" s="145"/>
      <c r="BR47" s="145"/>
      <c r="BS47" s="145"/>
      <c r="BT47" s="145"/>
      <c r="BU47" s="145"/>
      <c r="BV47" s="145"/>
      <c r="BW47" s="145"/>
      <c r="BX47" s="162"/>
      <c r="BY47" s="162"/>
      <c r="BZ47" s="154"/>
      <c r="CA47" s="154"/>
      <c r="CB47" s="154"/>
      <c r="CC47" s="154"/>
      <c r="CD47" s="154"/>
      <c r="CE47" s="163"/>
      <c r="CF47" s="163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4"/>
      <c r="DG47" s="154"/>
      <c r="DH47" s="155"/>
      <c r="DI47" s="155"/>
      <c r="DJ47" s="154"/>
      <c r="DK47" s="154"/>
      <c r="DL47" s="154"/>
      <c r="DM47" s="154"/>
      <c r="DN47" s="154"/>
      <c r="DO47" s="145"/>
      <c r="DP47" s="147"/>
      <c r="DQ47" s="154"/>
      <c r="DR47" s="155"/>
      <c r="DS47" s="154"/>
      <c r="DT47" s="154"/>
      <c r="DU47" s="154"/>
      <c r="DV47" s="154"/>
      <c r="DW47" s="154"/>
      <c r="DX47" s="154"/>
      <c r="DY47" s="154"/>
      <c r="DZ47" s="154"/>
      <c r="EA47" s="154"/>
      <c r="EB47" s="154"/>
      <c r="EC47" s="154"/>
      <c r="ED47" s="154"/>
      <c r="EE47" s="154"/>
      <c r="EF47" s="154"/>
      <c r="EG47" s="154"/>
      <c r="EH47" s="154"/>
      <c r="EI47" s="154"/>
      <c r="EJ47" s="154"/>
      <c r="EK47" s="154"/>
      <c r="EL47" s="154"/>
      <c r="EM47" s="154"/>
      <c r="EN47" s="154"/>
      <c r="EO47" s="149"/>
      <c r="EP47" s="149"/>
      <c r="EQ47" s="149"/>
      <c r="ER47" s="144"/>
      <c r="ES47" s="154"/>
      <c r="ET47" s="154"/>
      <c r="EU47" s="154"/>
      <c r="EV47" s="154"/>
      <c r="EW47" s="164"/>
      <c r="EX47" s="162"/>
      <c r="EY47" s="164"/>
      <c r="EZ47" s="154"/>
      <c r="FA47" s="154"/>
      <c r="FB47" s="154"/>
      <c r="FC47" s="154"/>
      <c r="FD47" s="154"/>
      <c r="FE47" s="154"/>
      <c r="FF47" s="154"/>
      <c r="FG47" s="154"/>
      <c r="FH47" s="154"/>
      <c r="FI47" s="154"/>
      <c r="FJ47" s="157"/>
    </row>
    <row r="48" spans="1:192" ht="12.75" customHeight="1">
      <c r="A48" s="142">
        <v>10</v>
      </c>
      <c r="B48" s="317" t="s">
        <v>189</v>
      </c>
      <c r="C48" s="318" t="s">
        <v>104</v>
      </c>
      <c r="D48" s="407" t="s">
        <v>225</v>
      </c>
      <c r="E48" s="145"/>
      <c r="F48" s="145"/>
      <c r="G48" s="145">
        <v>5.8</v>
      </c>
      <c r="H48" s="145"/>
      <c r="I48" s="145"/>
      <c r="J48" s="147"/>
      <c r="K48" s="145">
        <v>5.8</v>
      </c>
      <c r="L48" s="147"/>
      <c r="M48" s="145">
        <v>6.4</v>
      </c>
      <c r="N48" s="147"/>
      <c r="O48" s="145">
        <v>5.5</v>
      </c>
      <c r="P48" s="147"/>
      <c r="Q48" s="165">
        <v>3.3</v>
      </c>
      <c r="R48" s="147">
        <v>1.8</v>
      </c>
      <c r="S48" s="147">
        <f t="shared" si="19"/>
        <v>122.7</v>
      </c>
      <c r="T48" s="158">
        <f t="shared" si="20"/>
        <v>3.6088235294117648</v>
      </c>
      <c r="U48" s="147"/>
      <c r="V48" s="147"/>
      <c r="W48" s="145"/>
      <c r="X48" s="147"/>
      <c r="Y48" s="145"/>
      <c r="Z48" s="145"/>
      <c r="AA48" s="145">
        <v>5</v>
      </c>
      <c r="AB48" s="145"/>
      <c r="AC48" s="145"/>
      <c r="AD48" s="145"/>
      <c r="AE48" s="147">
        <f t="shared" si="13"/>
        <v>15</v>
      </c>
      <c r="AF48" s="158">
        <f t="shared" si="14"/>
        <v>1</v>
      </c>
      <c r="AG48" s="401">
        <f t="shared" si="15"/>
        <v>2.810204081632653</v>
      </c>
      <c r="AH48" s="402" t="str">
        <f t="shared" si="16"/>
        <v>KÐm</v>
      </c>
      <c r="AI48" s="377">
        <f t="shared" si="17"/>
        <v>28</v>
      </c>
      <c r="AJ48" s="378" t="str">
        <f t="shared" si="18"/>
        <v>Th«i häc</v>
      </c>
      <c r="AK48" s="147"/>
      <c r="AL48" s="147"/>
      <c r="AM48" s="145"/>
      <c r="AN48" s="147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254"/>
      <c r="BB48" s="151"/>
      <c r="BC48" s="149"/>
      <c r="BD48" s="145"/>
      <c r="BE48" s="145"/>
      <c r="BF48" s="152"/>
      <c r="BG48" s="149"/>
      <c r="BH48" s="149"/>
      <c r="BI48" s="149"/>
      <c r="BJ48" s="142"/>
      <c r="BK48" s="167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69"/>
      <c r="DI48" s="169"/>
      <c r="DJ48" s="145"/>
      <c r="DK48" s="145"/>
      <c r="DL48" s="145"/>
      <c r="DM48" s="145"/>
      <c r="DN48" s="145"/>
      <c r="DO48" s="145"/>
      <c r="DP48" s="147"/>
      <c r="DQ48" s="145"/>
      <c r="DR48" s="145"/>
      <c r="DS48" s="170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5"/>
      <c r="EH48" s="145"/>
      <c r="EI48" s="145"/>
      <c r="EJ48" s="145"/>
      <c r="EK48" s="145"/>
      <c r="EL48" s="145"/>
      <c r="EM48" s="145"/>
      <c r="EN48" s="145"/>
      <c r="EO48" s="149"/>
      <c r="EP48" s="149"/>
      <c r="EQ48" s="149"/>
      <c r="ER48" s="144"/>
      <c r="ES48" s="145"/>
      <c r="ET48" s="145"/>
      <c r="EU48" s="145"/>
      <c r="EV48" s="145"/>
      <c r="EW48" s="149"/>
      <c r="EX48" s="144"/>
      <c r="EY48" s="149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71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43"/>
    </row>
    <row r="49" spans="1:192" ht="12.75" customHeight="1">
      <c r="A49" s="142">
        <v>26</v>
      </c>
      <c r="B49" s="317" t="s">
        <v>32</v>
      </c>
      <c r="C49" s="318" t="s">
        <v>90</v>
      </c>
      <c r="D49" s="407">
        <v>34310</v>
      </c>
      <c r="E49" s="145"/>
      <c r="F49" s="171"/>
      <c r="G49" s="145">
        <v>5.8</v>
      </c>
      <c r="H49" s="171"/>
      <c r="I49" s="145">
        <v>5.1</v>
      </c>
      <c r="J49" s="171"/>
      <c r="K49" s="145">
        <v>2</v>
      </c>
      <c r="L49" s="171">
        <v>0</v>
      </c>
      <c r="M49" s="145">
        <v>3.2</v>
      </c>
      <c r="N49" s="171">
        <v>1.7</v>
      </c>
      <c r="O49" s="145">
        <v>5.5</v>
      </c>
      <c r="P49" s="171"/>
      <c r="Q49" s="165">
        <v>4</v>
      </c>
      <c r="R49" s="171">
        <v>2</v>
      </c>
      <c r="S49" s="147">
        <f t="shared" si="19"/>
        <v>113.6</v>
      </c>
      <c r="T49" s="158">
        <f t="shared" si="20"/>
        <v>3.341176470588235</v>
      </c>
      <c r="U49" s="175"/>
      <c r="V49" s="175"/>
      <c r="W49" s="145"/>
      <c r="X49" s="171"/>
      <c r="Y49" s="175"/>
      <c r="Z49" s="175"/>
      <c r="AA49" s="175"/>
      <c r="AB49" s="175"/>
      <c r="AC49" s="175"/>
      <c r="AD49" s="175"/>
      <c r="AE49" s="147">
        <f t="shared" si="13"/>
        <v>0</v>
      </c>
      <c r="AF49" s="158">
        <f t="shared" si="14"/>
        <v>0</v>
      </c>
      <c r="AG49" s="401">
        <f t="shared" si="15"/>
        <v>2.3183673469387753</v>
      </c>
      <c r="AH49" s="402" t="str">
        <f t="shared" si="16"/>
        <v>KÐm</v>
      </c>
      <c r="AI49" s="377">
        <f t="shared" si="17"/>
        <v>37</v>
      </c>
      <c r="AJ49" s="378" t="str">
        <f t="shared" si="18"/>
        <v>Th«i häc</v>
      </c>
      <c r="AK49" s="175"/>
      <c r="AL49" s="175"/>
      <c r="AM49" s="145"/>
      <c r="AN49" s="171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254"/>
      <c r="BB49" s="151"/>
      <c r="BC49" s="149"/>
      <c r="BD49" s="175"/>
      <c r="BE49" s="175"/>
      <c r="BF49" s="152"/>
      <c r="BG49" s="149"/>
      <c r="BH49" s="149"/>
      <c r="BI49" s="149"/>
      <c r="BJ49" s="142"/>
      <c r="BK49" s="167"/>
      <c r="BL49" s="167"/>
      <c r="BM49" s="167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80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43"/>
    </row>
    <row r="50" spans="1:192" ht="12.75" customHeight="1">
      <c r="A50" s="142">
        <v>24</v>
      </c>
      <c r="B50" s="313" t="s">
        <v>210</v>
      </c>
      <c r="C50" s="314" t="s">
        <v>211</v>
      </c>
      <c r="D50" s="406">
        <v>34030</v>
      </c>
      <c r="E50" s="145">
        <v>7</v>
      </c>
      <c r="F50" s="171"/>
      <c r="G50" s="145">
        <v>5</v>
      </c>
      <c r="H50" s="171"/>
      <c r="I50" s="145"/>
      <c r="J50" s="171"/>
      <c r="K50" s="145">
        <v>5</v>
      </c>
      <c r="L50" s="171">
        <v>4</v>
      </c>
      <c r="M50" s="145">
        <v>5.2</v>
      </c>
      <c r="N50" s="171"/>
      <c r="O50" s="145">
        <v>6.5</v>
      </c>
      <c r="P50" s="171"/>
      <c r="Q50" s="174">
        <v>6.4</v>
      </c>
      <c r="R50" s="171"/>
      <c r="S50" s="147">
        <f t="shared" si="19"/>
        <v>160.8</v>
      </c>
      <c r="T50" s="158">
        <f t="shared" si="20"/>
        <v>4.729411764705882</v>
      </c>
      <c r="U50" s="175">
        <v>6.2</v>
      </c>
      <c r="V50" s="171"/>
      <c r="W50" s="145">
        <v>3.2</v>
      </c>
      <c r="X50" s="171">
        <v>3.2</v>
      </c>
      <c r="Y50" s="175">
        <v>3</v>
      </c>
      <c r="Z50" s="175">
        <v>3</v>
      </c>
      <c r="AA50" s="175">
        <v>5.3</v>
      </c>
      <c r="AB50" s="175"/>
      <c r="AC50" s="175">
        <v>5.7</v>
      </c>
      <c r="AD50" s="175"/>
      <c r="AE50" s="147">
        <f t="shared" si="13"/>
        <v>70.2</v>
      </c>
      <c r="AF50" s="158">
        <f t="shared" si="14"/>
        <v>4.680000000000001</v>
      </c>
      <c r="AG50" s="401">
        <f t="shared" si="15"/>
        <v>4.714285714285714</v>
      </c>
      <c r="AH50" s="402" t="str">
        <f t="shared" si="16"/>
        <v>YÕu</v>
      </c>
      <c r="AI50" s="377">
        <f t="shared" si="17"/>
        <v>12</v>
      </c>
      <c r="AJ50" s="378" t="str">
        <f t="shared" si="18"/>
        <v>Ngõng häc</v>
      </c>
      <c r="AK50" s="175"/>
      <c r="AL50" s="171"/>
      <c r="AM50" s="145"/>
      <c r="AN50" s="171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254"/>
      <c r="BB50" s="151"/>
      <c r="BC50" s="149"/>
      <c r="BD50" s="175"/>
      <c r="BE50" s="175"/>
      <c r="BF50" s="152"/>
      <c r="BG50" s="149"/>
      <c r="BH50" s="149"/>
      <c r="BI50" s="149"/>
      <c r="BJ50" s="142"/>
      <c r="BK50" s="167"/>
      <c r="BL50" s="167"/>
      <c r="BM50" s="167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80"/>
      <c r="CU50" s="172"/>
      <c r="CV50" s="172"/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2"/>
      <c r="DU50" s="172"/>
      <c r="DV50" s="172"/>
      <c r="DW50" s="172"/>
      <c r="DX50" s="172"/>
      <c r="DY50" s="172"/>
      <c r="DZ50" s="172"/>
      <c r="EA50" s="172"/>
      <c r="EB50" s="172"/>
      <c r="EC50" s="172"/>
      <c r="ED50" s="172"/>
      <c r="EE50" s="172"/>
      <c r="EF50" s="172"/>
      <c r="EG50" s="172"/>
      <c r="EH50" s="172"/>
      <c r="EI50" s="172"/>
      <c r="EJ50" s="172"/>
      <c r="EK50" s="172"/>
      <c r="EL50" s="172"/>
      <c r="EM50" s="172"/>
      <c r="EN50" s="172"/>
      <c r="EO50" s="172"/>
      <c r="EP50" s="172"/>
      <c r="EQ50" s="172"/>
      <c r="ER50" s="172"/>
      <c r="ES50" s="172"/>
      <c r="ET50" s="172"/>
      <c r="EU50" s="172"/>
      <c r="EV50" s="172"/>
      <c r="EW50" s="172"/>
      <c r="EX50" s="172"/>
      <c r="EY50" s="172"/>
      <c r="EZ50" s="172"/>
      <c r="FA50" s="172"/>
      <c r="FB50" s="172"/>
      <c r="FC50" s="172"/>
      <c r="FD50" s="172"/>
      <c r="FE50" s="172"/>
      <c r="FF50" s="172"/>
      <c r="FG50" s="172"/>
      <c r="FH50" s="172"/>
      <c r="FI50" s="172"/>
      <c r="FJ50" s="172"/>
      <c r="FK50" s="172"/>
      <c r="FL50" s="172"/>
      <c r="FM50" s="172"/>
      <c r="FN50" s="172"/>
      <c r="FO50" s="172"/>
      <c r="FP50" s="172"/>
      <c r="FQ50" s="172"/>
      <c r="FR50" s="172"/>
      <c r="FS50" s="172"/>
      <c r="FT50" s="172"/>
      <c r="FU50" s="172"/>
      <c r="FV50" s="172"/>
      <c r="FW50" s="172"/>
      <c r="FX50" s="172"/>
      <c r="FY50" s="172"/>
      <c r="FZ50" s="172"/>
      <c r="GA50" s="172"/>
      <c r="GB50" s="172"/>
      <c r="GC50" s="172"/>
      <c r="GD50" s="172"/>
      <c r="GE50" s="172"/>
      <c r="GF50" s="172"/>
      <c r="GG50" s="172"/>
      <c r="GH50" s="172"/>
      <c r="GI50" s="172"/>
      <c r="GJ50" s="143"/>
    </row>
    <row r="51" spans="1:192" ht="12.75" customHeight="1">
      <c r="A51" s="142">
        <v>22</v>
      </c>
      <c r="B51" s="317" t="s">
        <v>147</v>
      </c>
      <c r="C51" s="318" t="s">
        <v>171</v>
      </c>
      <c r="D51" s="407" t="s">
        <v>232</v>
      </c>
      <c r="E51" s="145"/>
      <c r="F51" s="171"/>
      <c r="G51" s="145"/>
      <c r="H51" s="171"/>
      <c r="I51" s="145"/>
      <c r="J51" s="171"/>
      <c r="L51" s="171"/>
      <c r="M51" s="145">
        <v>1.8</v>
      </c>
      <c r="N51" s="171">
        <v>1.8</v>
      </c>
      <c r="O51" s="145"/>
      <c r="P51" s="171"/>
      <c r="Q51" s="165"/>
      <c r="R51" s="171"/>
      <c r="S51" s="147">
        <f t="shared" si="19"/>
        <v>7.2</v>
      </c>
      <c r="T51" s="158">
        <f t="shared" si="20"/>
        <v>0.21176470588235294</v>
      </c>
      <c r="U51" s="171"/>
      <c r="V51" s="171"/>
      <c r="W51" s="145"/>
      <c r="X51" s="171"/>
      <c r="Y51" s="175"/>
      <c r="Z51" s="175"/>
      <c r="AA51" s="175"/>
      <c r="AB51" s="175"/>
      <c r="AC51" s="175"/>
      <c r="AD51" s="175"/>
      <c r="AE51" s="147">
        <f t="shared" si="13"/>
        <v>0</v>
      </c>
      <c r="AF51" s="158">
        <f t="shared" si="14"/>
        <v>0</v>
      </c>
      <c r="AG51" s="401">
        <f t="shared" si="15"/>
        <v>0.1469387755102041</v>
      </c>
      <c r="AH51" s="402" t="str">
        <f t="shared" si="16"/>
        <v>KÐm</v>
      </c>
      <c r="AI51" s="377">
        <f t="shared" si="17"/>
        <v>49</v>
      </c>
      <c r="AJ51" s="378" t="str">
        <f t="shared" si="18"/>
        <v>Th«i häc</v>
      </c>
      <c r="AK51" s="171"/>
      <c r="AL51" s="171"/>
      <c r="AM51" s="145"/>
      <c r="AN51" s="171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254"/>
      <c r="BB51" s="151"/>
      <c r="BC51" s="149"/>
      <c r="BD51" s="175"/>
      <c r="BE51" s="175"/>
      <c r="BF51" s="152"/>
      <c r="BG51" s="149"/>
      <c r="BH51" s="149"/>
      <c r="BI51" s="149"/>
      <c r="BJ51" s="142"/>
      <c r="BK51" s="167"/>
      <c r="BL51" s="167"/>
      <c r="BM51" s="167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80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72"/>
      <c r="EC51" s="172"/>
      <c r="ED51" s="172"/>
      <c r="EE51" s="172"/>
      <c r="EF51" s="172"/>
      <c r="EG51" s="172"/>
      <c r="EH51" s="172"/>
      <c r="EI51" s="172"/>
      <c r="EJ51" s="172"/>
      <c r="EK51" s="172"/>
      <c r="EL51" s="172"/>
      <c r="EM51" s="172"/>
      <c r="EN51" s="172"/>
      <c r="EO51" s="172"/>
      <c r="EP51" s="172"/>
      <c r="EQ51" s="172"/>
      <c r="ER51" s="172"/>
      <c r="ES51" s="172"/>
      <c r="ET51" s="172"/>
      <c r="EU51" s="172"/>
      <c r="EV51" s="172"/>
      <c r="EW51" s="172"/>
      <c r="EX51" s="172"/>
      <c r="EY51" s="172"/>
      <c r="EZ51" s="172"/>
      <c r="FA51" s="172"/>
      <c r="FB51" s="172"/>
      <c r="FC51" s="172"/>
      <c r="FD51" s="172"/>
      <c r="FE51" s="172"/>
      <c r="FF51" s="172"/>
      <c r="FG51" s="172"/>
      <c r="FH51" s="172"/>
      <c r="FI51" s="172"/>
      <c r="FJ51" s="172"/>
      <c r="FK51" s="172"/>
      <c r="FL51" s="172"/>
      <c r="FM51" s="172"/>
      <c r="FN51" s="172"/>
      <c r="FO51" s="172"/>
      <c r="FP51" s="172"/>
      <c r="FQ51" s="172"/>
      <c r="FR51" s="172"/>
      <c r="FS51" s="172"/>
      <c r="FT51" s="172"/>
      <c r="FU51" s="172"/>
      <c r="FV51" s="172"/>
      <c r="FW51" s="172"/>
      <c r="FX51" s="172"/>
      <c r="FY51" s="172"/>
      <c r="FZ51" s="172"/>
      <c r="GA51" s="172"/>
      <c r="GB51" s="172"/>
      <c r="GC51" s="172"/>
      <c r="GD51" s="172"/>
      <c r="GE51" s="172"/>
      <c r="GF51" s="172"/>
      <c r="GG51" s="172"/>
      <c r="GH51" s="172"/>
      <c r="GI51" s="172"/>
      <c r="GJ51" s="143"/>
    </row>
    <row r="52" spans="1:192" ht="12.75" customHeight="1">
      <c r="A52" s="142">
        <v>19</v>
      </c>
      <c r="B52" s="313" t="s">
        <v>203</v>
      </c>
      <c r="C52" s="314" t="s">
        <v>166</v>
      </c>
      <c r="D52" s="406">
        <v>34249</v>
      </c>
      <c r="E52" s="145">
        <v>8</v>
      </c>
      <c r="F52" s="145"/>
      <c r="G52" s="145">
        <v>6.1</v>
      </c>
      <c r="H52" s="145"/>
      <c r="I52" s="145">
        <v>5.3</v>
      </c>
      <c r="J52" s="147"/>
      <c r="K52" s="145">
        <v>5.5</v>
      </c>
      <c r="L52" s="147"/>
      <c r="M52" s="145">
        <v>5.2</v>
      </c>
      <c r="N52" s="147"/>
      <c r="O52" s="145">
        <v>5</v>
      </c>
      <c r="P52" s="147"/>
      <c r="Q52" s="148">
        <v>3.9</v>
      </c>
      <c r="R52" s="147"/>
      <c r="S52" s="147">
        <f t="shared" si="19"/>
        <v>190.5</v>
      </c>
      <c r="T52" s="158">
        <f t="shared" si="20"/>
        <v>5.602941176470588</v>
      </c>
      <c r="U52" s="171">
        <v>5.7</v>
      </c>
      <c r="V52" s="171"/>
      <c r="W52" s="145">
        <v>5.4</v>
      </c>
      <c r="X52" s="171"/>
      <c r="Y52" s="175">
        <v>5</v>
      </c>
      <c r="Z52" s="175"/>
      <c r="AA52" s="175">
        <v>6.6</v>
      </c>
      <c r="AB52" s="175"/>
      <c r="AC52" s="175">
        <v>5.6</v>
      </c>
      <c r="AD52" s="175"/>
      <c r="AE52" s="147">
        <f t="shared" si="13"/>
        <v>84.9</v>
      </c>
      <c r="AF52" s="158">
        <f t="shared" si="14"/>
        <v>5.66</v>
      </c>
      <c r="AG52" s="401">
        <f t="shared" si="15"/>
        <v>5.620408163265306</v>
      </c>
      <c r="AH52" s="402" t="str">
        <f t="shared" si="16"/>
        <v>Trung b×nh</v>
      </c>
      <c r="AI52" s="377">
        <f t="shared" si="17"/>
        <v>5</v>
      </c>
      <c r="AJ52" s="378" t="str">
        <f t="shared" si="18"/>
        <v>Lªn líp</v>
      </c>
      <c r="AK52" s="171"/>
      <c r="AL52" s="171"/>
      <c r="AM52" s="145"/>
      <c r="AN52" s="171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254"/>
      <c r="BB52" s="151"/>
      <c r="BC52" s="149"/>
      <c r="BD52" s="175"/>
      <c r="BE52" s="175"/>
      <c r="BF52" s="152"/>
      <c r="BG52" s="149"/>
      <c r="BH52" s="149"/>
      <c r="BI52" s="149"/>
      <c r="BJ52" s="176"/>
      <c r="BK52" s="177"/>
      <c r="BL52" s="177"/>
      <c r="BM52" s="177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9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80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2"/>
      <c r="EG52" s="172"/>
      <c r="EH52" s="172"/>
      <c r="EI52" s="172"/>
      <c r="EJ52" s="172"/>
      <c r="EK52" s="172"/>
      <c r="EL52" s="172"/>
      <c r="EM52" s="172"/>
      <c r="EN52" s="172"/>
      <c r="EO52" s="181"/>
      <c r="EP52" s="181"/>
      <c r="EQ52" s="181"/>
      <c r="ER52" s="182"/>
      <c r="ES52" s="172"/>
      <c r="ET52" s="172"/>
      <c r="EU52" s="172"/>
      <c r="EV52" s="172"/>
      <c r="EW52" s="181"/>
      <c r="EX52" s="182"/>
      <c r="EY52" s="181"/>
      <c r="EZ52" s="172"/>
      <c r="FA52" s="172"/>
      <c r="FB52" s="172"/>
      <c r="FC52" s="172"/>
      <c r="FD52" s="172"/>
      <c r="FE52" s="172"/>
      <c r="FF52" s="172"/>
      <c r="FG52" s="172"/>
      <c r="FH52" s="172"/>
      <c r="FI52" s="172"/>
      <c r="FJ52" s="172"/>
      <c r="FK52" s="172"/>
      <c r="FL52" s="172"/>
      <c r="FM52" s="172"/>
      <c r="FN52" s="172"/>
      <c r="FO52" s="172"/>
      <c r="FP52" s="172"/>
      <c r="FQ52" s="172"/>
      <c r="FR52" s="172"/>
      <c r="FS52" s="172"/>
      <c r="FT52" s="172"/>
      <c r="FU52" s="172"/>
      <c r="FV52" s="172"/>
      <c r="FW52" s="172"/>
      <c r="FX52" s="172"/>
      <c r="FY52" s="172"/>
      <c r="FZ52" s="172"/>
      <c r="GA52" s="172"/>
      <c r="GB52" s="172"/>
      <c r="GC52" s="172"/>
      <c r="GD52" s="172"/>
      <c r="GE52" s="172"/>
      <c r="GF52" s="172"/>
      <c r="GG52" s="172"/>
      <c r="GH52" s="172"/>
      <c r="GI52" s="172"/>
      <c r="GJ52" s="143"/>
    </row>
    <row r="53" spans="1:192" ht="12.75" customHeight="1">
      <c r="A53" s="142">
        <v>11</v>
      </c>
      <c r="B53" s="313" t="s">
        <v>193</v>
      </c>
      <c r="C53" s="314" t="s">
        <v>154</v>
      </c>
      <c r="D53" s="406">
        <v>34004</v>
      </c>
      <c r="E53" s="145">
        <v>6</v>
      </c>
      <c r="F53" s="171"/>
      <c r="G53" s="145">
        <v>5.4</v>
      </c>
      <c r="H53" s="171"/>
      <c r="I53" s="145">
        <v>6.6</v>
      </c>
      <c r="J53" s="171"/>
      <c r="K53" s="145">
        <v>5.8</v>
      </c>
      <c r="L53" s="171"/>
      <c r="M53" s="145">
        <v>5.2</v>
      </c>
      <c r="N53" s="171"/>
      <c r="O53" s="145">
        <v>6.5</v>
      </c>
      <c r="P53" s="171"/>
      <c r="Q53" s="174">
        <v>4.1</v>
      </c>
      <c r="R53" s="171">
        <v>3.1</v>
      </c>
      <c r="S53" s="147">
        <f t="shared" si="19"/>
        <v>191.89999999999998</v>
      </c>
      <c r="T53" s="158">
        <f t="shared" si="20"/>
        <v>5.644117647058823</v>
      </c>
      <c r="U53" s="147">
        <v>5.2</v>
      </c>
      <c r="V53" s="147"/>
      <c r="W53" s="145"/>
      <c r="X53" s="147"/>
      <c r="Y53" s="145">
        <v>6</v>
      </c>
      <c r="Z53" s="145"/>
      <c r="AA53" s="145">
        <v>5.1</v>
      </c>
      <c r="AB53" s="145"/>
      <c r="AC53" s="145">
        <v>5.4</v>
      </c>
      <c r="AD53" s="145"/>
      <c r="AE53" s="147">
        <f t="shared" si="13"/>
        <v>65.1</v>
      </c>
      <c r="AF53" s="158">
        <f t="shared" si="14"/>
        <v>4.34</v>
      </c>
      <c r="AG53" s="401">
        <f t="shared" si="15"/>
        <v>5.244897959183674</v>
      </c>
      <c r="AH53" s="402" t="str">
        <f t="shared" si="16"/>
        <v>Trung b×nh</v>
      </c>
      <c r="AI53" s="377">
        <f t="shared" si="17"/>
        <v>8</v>
      </c>
      <c r="AJ53" s="378" t="str">
        <f t="shared" si="18"/>
        <v>Lªn líp</v>
      </c>
      <c r="AK53" s="147"/>
      <c r="AL53" s="147"/>
      <c r="AM53" s="145"/>
      <c r="AN53" s="147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254"/>
      <c r="BB53" s="151"/>
      <c r="BC53" s="149"/>
      <c r="BD53" s="145"/>
      <c r="BE53" s="145"/>
      <c r="BF53" s="152"/>
      <c r="BG53" s="149"/>
      <c r="BH53" s="149"/>
      <c r="BI53" s="149"/>
      <c r="BJ53" s="142"/>
      <c r="BK53" s="167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68"/>
      <c r="CF53" s="168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69"/>
      <c r="DI53" s="169"/>
      <c r="DJ53" s="145"/>
      <c r="DK53" s="145"/>
      <c r="DL53" s="145"/>
      <c r="DM53" s="145"/>
      <c r="DN53" s="145"/>
      <c r="DO53" s="145"/>
      <c r="DP53" s="147"/>
      <c r="DQ53" s="145"/>
      <c r="DR53" s="173"/>
      <c r="DS53" s="170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  <c r="ED53" s="145"/>
      <c r="EE53" s="145"/>
      <c r="EF53" s="145"/>
      <c r="EG53" s="145"/>
      <c r="EH53" s="145"/>
      <c r="EI53" s="145"/>
      <c r="EJ53" s="145"/>
      <c r="EK53" s="145"/>
      <c r="EL53" s="145"/>
      <c r="EM53" s="145"/>
      <c r="EN53" s="145"/>
      <c r="EO53" s="149"/>
      <c r="EP53" s="149"/>
      <c r="EQ53" s="149"/>
      <c r="ER53" s="144"/>
      <c r="ES53" s="145"/>
      <c r="ET53" s="145"/>
      <c r="EU53" s="145"/>
      <c r="EV53" s="145"/>
      <c r="EW53" s="149"/>
      <c r="EX53" s="144"/>
      <c r="EY53" s="149"/>
      <c r="EZ53" s="145"/>
      <c r="FA53" s="145"/>
      <c r="FB53" s="145"/>
      <c r="FC53" s="145"/>
      <c r="FD53" s="145"/>
      <c r="FE53" s="145"/>
      <c r="FF53" s="145"/>
      <c r="FG53" s="145"/>
      <c r="FH53" s="145"/>
      <c r="FI53" s="145"/>
      <c r="FJ53" s="171"/>
      <c r="FK53" s="172"/>
      <c r="FL53" s="172"/>
      <c r="FM53" s="172"/>
      <c r="FN53" s="172"/>
      <c r="FO53" s="172"/>
      <c r="FP53" s="172"/>
      <c r="FQ53" s="172"/>
      <c r="FR53" s="172"/>
      <c r="FS53" s="172"/>
      <c r="FT53" s="172"/>
      <c r="FU53" s="172"/>
      <c r="FV53" s="172"/>
      <c r="FW53" s="172"/>
      <c r="FX53" s="172"/>
      <c r="FY53" s="172"/>
      <c r="FZ53" s="172"/>
      <c r="GA53" s="172"/>
      <c r="GB53" s="172"/>
      <c r="GC53" s="172"/>
      <c r="GD53" s="172"/>
      <c r="GE53" s="172"/>
      <c r="GF53" s="172"/>
      <c r="GG53" s="172"/>
      <c r="GH53" s="172"/>
      <c r="GI53" s="172"/>
      <c r="GJ53" s="143"/>
    </row>
    <row r="54" spans="4:192" ht="15" customHeight="1"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2"/>
      <c r="DP54" s="172"/>
      <c r="DQ54" s="172"/>
      <c r="DR54" s="172"/>
      <c r="DS54" s="172"/>
      <c r="DT54" s="172"/>
      <c r="DU54" s="172"/>
      <c r="DV54" s="172"/>
      <c r="DW54" s="172"/>
      <c r="DX54" s="172"/>
      <c r="DY54" s="172"/>
      <c r="DZ54" s="172"/>
      <c r="EA54" s="172"/>
      <c r="EB54" s="172"/>
      <c r="EC54" s="172"/>
      <c r="ED54" s="172"/>
      <c r="EE54" s="172"/>
      <c r="EF54" s="172"/>
      <c r="EG54" s="172"/>
      <c r="EH54" s="172"/>
      <c r="EI54" s="172"/>
      <c r="EJ54" s="172"/>
      <c r="EK54" s="172"/>
      <c r="EL54" s="172"/>
      <c r="EM54" s="172"/>
      <c r="EN54" s="172"/>
      <c r="EO54" s="172"/>
      <c r="EP54" s="172"/>
      <c r="EQ54" s="172"/>
      <c r="ER54" s="172"/>
      <c r="ES54" s="172"/>
      <c r="ET54" s="172"/>
      <c r="EU54" s="172"/>
      <c r="EV54" s="172"/>
      <c r="EW54" s="172"/>
      <c r="EX54" s="172"/>
      <c r="EY54" s="172"/>
      <c r="EZ54" s="172"/>
      <c r="FA54" s="172"/>
      <c r="FB54" s="172"/>
      <c r="FC54" s="172"/>
      <c r="FD54" s="172"/>
      <c r="FE54" s="172"/>
      <c r="FF54" s="172"/>
      <c r="FG54" s="172"/>
      <c r="FH54" s="172"/>
      <c r="FI54" s="172"/>
      <c r="FJ54" s="172"/>
      <c r="FK54" s="172"/>
      <c r="FL54" s="172"/>
      <c r="FM54" s="172"/>
      <c r="FN54" s="172"/>
      <c r="FO54" s="172"/>
      <c r="FP54" s="172"/>
      <c r="FQ54" s="172"/>
      <c r="FR54" s="172"/>
      <c r="FS54" s="172"/>
      <c r="FT54" s="172"/>
      <c r="FU54" s="172"/>
      <c r="FV54" s="172"/>
      <c r="FW54" s="172"/>
      <c r="FX54" s="172"/>
      <c r="FY54" s="172"/>
      <c r="FZ54" s="172"/>
      <c r="GA54" s="172"/>
      <c r="GB54" s="172"/>
      <c r="GC54" s="172"/>
      <c r="GD54" s="172"/>
      <c r="GE54" s="172"/>
      <c r="GF54" s="172"/>
      <c r="GG54" s="172"/>
      <c r="GH54" s="172"/>
      <c r="GI54" s="172"/>
      <c r="GJ54" s="143"/>
    </row>
    <row r="55" spans="4:192" ht="15" customHeight="1"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  <c r="EF55" s="172"/>
      <c r="EG55" s="172"/>
      <c r="EH55" s="172"/>
      <c r="EI55" s="172"/>
      <c r="EJ55" s="172"/>
      <c r="EK55" s="172"/>
      <c r="EL55" s="172"/>
      <c r="EM55" s="172"/>
      <c r="EN55" s="172"/>
      <c r="EO55" s="172"/>
      <c r="EP55" s="172"/>
      <c r="EQ55" s="172"/>
      <c r="ER55" s="172"/>
      <c r="ES55" s="172"/>
      <c r="ET55" s="172"/>
      <c r="EU55" s="172"/>
      <c r="EV55" s="172"/>
      <c r="EW55" s="172"/>
      <c r="EX55" s="172"/>
      <c r="EY55" s="172"/>
      <c r="EZ55" s="172"/>
      <c r="FA55" s="172"/>
      <c r="FB55" s="172"/>
      <c r="FC55" s="172"/>
      <c r="FD55" s="172"/>
      <c r="FE55" s="172"/>
      <c r="FF55" s="172"/>
      <c r="FG55" s="172"/>
      <c r="FH55" s="172"/>
      <c r="FI55" s="172"/>
      <c r="FJ55" s="172"/>
      <c r="FK55" s="172"/>
      <c r="FL55" s="172"/>
      <c r="FM55" s="172"/>
      <c r="FN55" s="172"/>
      <c r="FO55" s="172"/>
      <c r="FP55" s="172"/>
      <c r="FQ55" s="172"/>
      <c r="FR55" s="172"/>
      <c r="FS55" s="172"/>
      <c r="FT55" s="172"/>
      <c r="FU55" s="172"/>
      <c r="FV55" s="172"/>
      <c r="FW55" s="172"/>
      <c r="FX55" s="172"/>
      <c r="FY55" s="172"/>
      <c r="FZ55" s="172"/>
      <c r="GA55" s="172"/>
      <c r="GB55" s="172"/>
      <c r="GC55" s="172"/>
      <c r="GD55" s="172"/>
      <c r="GE55" s="172"/>
      <c r="GF55" s="172"/>
      <c r="GG55" s="172"/>
      <c r="GH55" s="172"/>
      <c r="GI55" s="172"/>
      <c r="GJ55" s="143"/>
    </row>
    <row r="56" spans="4:192" ht="15" customHeight="1"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2"/>
      <c r="ED56" s="172"/>
      <c r="EE56" s="172"/>
      <c r="EF56" s="172"/>
      <c r="EG56" s="172"/>
      <c r="EH56" s="172"/>
      <c r="EI56" s="172"/>
      <c r="EJ56" s="172"/>
      <c r="EK56" s="172"/>
      <c r="EL56" s="172"/>
      <c r="EM56" s="172"/>
      <c r="EN56" s="172"/>
      <c r="EO56" s="172"/>
      <c r="EP56" s="172"/>
      <c r="EQ56" s="172"/>
      <c r="ER56" s="172"/>
      <c r="ES56" s="172"/>
      <c r="ET56" s="172"/>
      <c r="EU56" s="172"/>
      <c r="EV56" s="172"/>
      <c r="EW56" s="172"/>
      <c r="EX56" s="172"/>
      <c r="EY56" s="172"/>
      <c r="EZ56" s="172"/>
      <c r="FA56" s="172"/>
      <c r="FB56" s="172"/>
      <c r="FC56" s="172"/>
      <c r="FD56" s="172"/>
      <c r="FE56" s="172"/>
      <c r="FF56" s="172"/>
      <c r="FG56" s="172"/>
      <c r="FH56" s="172"/>
      <c r="FI56" s="172"/>
      <c r="FJ56" s="172"/>
      <c r="FK56" s="172"/>
      <c r="FL56" s="172"/>
      <c r="FM56" s="172"/>
      <c r="FN56" s="172"/>
      <c r="FO56" s="172"/>
      <c r="FP56" s="172"/>
      <c r="FQ56" s="172"/>
      <c r="FR56" s="172"/>
      <c r="FS56" s="172"/>
      <c r="FT56" s="172"/>
      <c r="FU56" s="172"/>
      <c r="FV56" s="172"/>
      <c r="FW56" s="172"/>
      <c r="FX56" s="172"/>
      <c r="FY56" s="172"/>
      <c r="FZ56" s="172"/>
      <c r="GA56" s="172"/>
      <c r="GB56" s="172"/>
      <c r="GC56" s="172"/>
      <c r="GD56" s="172"/>
      <c r="GE56" s="172"/>
      <c r="GF56" s="172"/>
      <c r="GG56" s="172"/>
      <c r="GH56" s="172"/>
      <c r="GI56" s="172"/>
      <c r="GJ56" s="143"/>
    </row>
    <row r="57" spans="4:192" ht="15" customHeight="1"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/>
      <c r="DJ57" s="172"/>
      <c r="DK57" s="172"/>
      <c r="DL57" s="172"/>
      <c r="DM57" s="172"/>
      <c r="DN57" s="172"/>
      <c r="DO57" s="172"/>
      <c r="DP57" s="172"/>
      <c r="DQ57" s="172"/>
      <c r="DR57" s="172"/>
      <c r="DS57" s="172"/>
      <c r="DT57" s="172"/>
      <c r="DU57" s="172"/>
      <c r="DV57" s="172"/>
      <c r="DW57" s="172"/>
      <c r="DX57" s="172"/>
      <c r="DY57" s="172"/>
      <c r="DZ57" s="172"/>
      <c r="EA57" s="172"/>
      <c r="EB57" s="172"/>
      <c r="EC57" s="172"/>
      <c r="ED57" s="172"/>
      <c r="EE57" s="172"/>
      <c r="EF57" s="172"/>
      <c r="EG57" s="172"/>
      <c r="EH57" s="172"/>
      <c r="EI57" s="172"/>
      <c r="EJ57" s="172"/>
      <c r="EK57" s="172"/>
      <c r="EL57" s="172"/>
      <c r="EM57" s="172"/>
      <c r="EN57" s="172"/>
      <c r="EO57" s="172"/>
      <c r="EP57" s="172"/>
      <c r="EQ57" s="172"/>
      <c r="ER57" s="172"/>
      <c r="ES57" s="172"/>
      <c r="ET57" s="172"/>
      <c r="EU57" s="172"/>
      <c r="EV57" s="172"/>
      <c r="EW57" s="172"/>
      <c r="EX57" s="172"/>
      <c r="EY57" s="172"/>
      <c r="EZ57" s="172"/>
      <c r="FA57" s="172"/>
      <c r="FB57" s="172"/>
      <c r="FC57" s="172"/>
      <c r="FD57" s="172"/>
      <c r="FE57" s="172"/>
      <c r="FF57" s="172"/>
      <c r="FG57" s="172"/>
      <c r="FH57" s="172"/>
      <c r="FI57" s="172"/>
      <c r="FJ57" s="172"/>
      <c r="FK57" s="172"/>
      <c r="FL57" s="172"/>
      <c r="FM57" s="172"/>
      <c r="FN57" s="172"/>
      <c r="FO57" s="172"/>
      <c r="FP57" s="172"/>
      <c r="FQ57" s="172"/>
      <c r="FR57" s="172"/>
      <c r="FS57" s="172"/>
      <c r="FT57" s="172"/>
      <c r="FU57" s="172"/>
      <c r="FV57" s="172"/>
      <c r="FW57" s="172"/>
      <c r="FX57" s="172"/>
      <c r="FY57" s="172"/>
      <c r="FZ57" s="172"/>
      <c r="GA57" s="172"/>
      <c r="GB57" s="172"/>
      <c r="GC57" s="172"/>
      <c r="GD57" s="172"/>
      <c r="GE57" s="172"/>
      <c r="GF57" s="172"/>
      <c r="GG57" s="172"/>
      <c r="GH57" s="172"/>
      <c r="GI57" s="172"/>
      <c r="GJ57" s="143"/>
    </row>
    <row r="58" spans="4:192" ht="15" customHeight="1"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  <c r="EG58" s="172"/>
      <c r="EH58" s="172"/>
      <c r="EI58" s="172"/>
      <c r="EJ58" s="172"/>
      <c r="EK58" s="172"/>
      <c r="EL58" s="172"/>
      <c r="EM58" s="172"/>
      <c r="EN58" s="172"/>
      <c r="EO58" s="172"/>
      <c r="EP58" s="172"/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/>
      <c r="FB58" s="172"/>
      <c r="FC58" s="172"/>
      <c r="FD58" s="172"/>
      <c r="FE58" s="172"/>
      <c r="FF58" s="172"/>
      <c r="FG58" s="172"/>
      <c r="FH58" s="172"/>
      <c r="FI58" s="172"/>
      <c r="FJ58" s="172"/>
      <c r="FK58" s="172"/>
      <c r="FL58" s="172"/>
      <c r="FM58" s="172"/>
      <c r="FN58" s="172"/>
      <c r="FO58" s="172"/>
      <c r="FP58" s="172"/>
      <c r="FQ58" s="172"/>
      <c r="FR58" s="172"/>
      <c r="FS58" s="172"/>
      <c r="FT58" s="172"/>
      <c r="FU58" s="172"/>
      <c r="FV58" s="172"/>
      <c r="FW58" s="172"/>
      <c r="FX58" s="172"/>
      <c r="FY58" s="172"/>
      <c r="FZ58" s="172"/>
      <c r="GA58" s="172"/>
      <c r="GB58" s="172"/>
      <c r="GC58" s="172"/>
      <c r="GD58" s="172"/>
      <c r="GE58" s="172"/>
      <c r="GF58" s="172"/>
      <c r="GG58" s="172"/>
      <c r="GH58" s="172"/>
      <c r="GI58" s="172"/>
      <c r="GJ58" s="143"/>
    </row>
    <row r="59" spans="4:192" ht="15" customHeight="1"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  <c r="DZ59" s="172"/>
      <c r="EA59" s="172"/>
      <c r="EB59" s="172"/>
      <c r="EC59" s="172"/>
      <c r="ED59" s="172"/>
      <c r="EE59" s="172"/>
      <c r="EF59" s="172"/>
      <c r="EG59" s="172"/>
      <c r="EH59" s="172"/>
      <c r="EI59" s="172"/>
      <c r="EJ59" s="172"/>
      <c r="EK59" s="172"/>
      <c r="EL59" s="172"/>
      <c r="EM59" s="172"/>
      <c r="EN59" s="172"/>
      <c r="EO59" s="172"/>
      <c r="EP59" s="172"/>
      <c r="EQ59" s="172"/>
      <c r="ER59" s="172"/>
      <c r="ES59" s="172"/>
      <c r="ET59" s="172"/>
      <c r="EU59" s="172"/>
      <c r="EV59" s="172"/>
      <c r="EW59" s="172"/>
      <c r="EX59" s="172"/>
      <c r="EY59" s="172"/>
      <c r="EZ59" s="172"/>
      <c r="FA59" s="172"/>
      <c r="FB59" s="172"/>
      <c r="FC59" s="172"/>
      <c r="FD59" s="172"/>
      <c r="FE59" s="172"/>
      <c r="FF59" s="172"/>
      <c r="FG59" s="172"/>
      <c r="FH59" s="172"/>
      <c r="FI59" s="172"/>
      <c r="FJ59" s="172"/>
      <c r="FK59" s="172"/>
      <c r="FL59" s="172"/>
      <c r="FM59" s="172"/>
      <c r="FN59" s="172"/>
      <c r="FO59" s="172"/>
      <c r="FP59" s="172"/>
      <c r="FQ59" s="172"/>
      <c r="FR59" s="172"/>
      <c r="FS59" s="172"/>
      <c r="FT59" s="172"/>
      <c r="FU59" s="172"/>
      <c r="FV59" s="172"/>
      <c r="FW59" s="172"/>
      <c r="FX59" s="172"/>
      <c r="FY59" s="172"/>
      <c r="FZ59" s="172"/>
      <c r="GA59" s="172"/>
      <c r="GB59" s="172"/>
      <c r="GC59" s="172"/>
      <c r="GD59" s="172"/>
      <c r="GE59" s="172"/>
      <c r="GF59" s="172"/>
      <c r="GG59" s="172"/>
      <c r="GH59" s="172"/>
      <c r="GI59" s="172"/>
      <c r="GJ59" s="143"/>
    </row>
    <row r="60" spans="4:192" ht="15" customHeight="1"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  <c r="EF60" s="172"/>
      <c r="EG60" s="172"/>
      <c r="EH60" s="172"/>
      <c r="EI60" s="172"/>
      <c r="EJ60" s="172"/>
      <c r="EK60" s="172"/>
      <c r="EL60" s="172"/>
      <c r="EM60" s="172"/>
      <c r="EN60" s="172"/>
      <c r="EO60" s="172"/>
      <c r="EP60" s="172"/>
      <c r="EQ60" s="172"/>
      <c r="ER60" s="172"/>
      <c r="ES60" s="172"/>
      <c r="ET60" s="172"/>
      <c r="EU60" s="172"/>
      <c r="EV60" s="172"/>
      <c r="EW60" s="172"/>
      <c r="EX60" s="172"/>
      <c r="EY60" s="172"/>
      <c r="EZ60" s="172"/>
      <c r="FA60" s="172"/>
      <c r="FB60" s="172"/>
      <c r="FC60" s="172"/>
      <c r="FD60" s="172"/>
      <c r="FE60" s="172"/>
      <c r="FF60" s="172"/>
      <c r="FG60" s="172"/>
      <c r="FH60" s="172"/>
      <c r="FI60" s="172"/>
      <c r="FJ60" s="172"/>
      <c r="FK60" s="172"/>
      <c r="FL60" s="172"/>
      <c r="FM60" s="172"/>
      <c r="FN60" s="172"/>
      <c r="FO60" s="172"/>
      <c r="FP60" s="172"/>
      <c r="FQ60" s="172"/>
      <c r="FR60" s="172"/>
      <c r="FS60" s="172"/>
      <c r="FT60" s="172"/>
      <c r="FU60" s="172"/>
      <c r="FV60" s="172"/>
      <c r="FW60" s="172"/>
      <c r="FX60" s="172"/>
      <c r="FY60" s="172"/>
      <c r="FZ60" s="172"/>
      <c r="GA60" s="172"/>
      <c r="GB60" s="172"/>
      <c r="GC60" s="172"/>
      <c r="GD60" s="172"/>
      <c r="GE60" s="172"/>
      <c r="GF60" s="172"/>
      <c r="GG60" s="172"/>
      <c r="GH60" s="172"/>
      <c r="GI60" s="172"/>
      <c r="GJ60" s="143"/>
    </row>
    <row r="61" spans="4:192" ht="15" customHeight="1"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/>
      <c r="EK61" s="172"/>
      <c r="EL61" s="172"/>
      <c r="EM61" s="172"/>
      <c r="EN61" s="172"/>
      <c r="EO61" s="172"/>
      <c r="EP61" s="172"/>
      <c r="EQ61" s="172"/>
      <c r="ER61" s="172"/>
      <c r="ES61" s="172"/>
      <c r="ET61" s="172"/>
      <c r="EU61" s="172"/>
      <c r="EV61" s="172"/>
      <c r="EW61" s="172"/>
      <c r="EX61" s="172"/>
      <c r="EY61" s="172"/>
      <c r="EZ61" s="172"/>
      <c r="FA61" s="172"/>
      <c r="FB61" s="172"/>
      <c r="FC61" s="172"/>
      <c r="FD61" s="172"/>
      <c r="FE61" s="172"/>
      <c r="FF61" s="172"/>
      <c r="FG61" s="172"/>
      <c r="FH61" s="172"/>
      <c r="FI61" s="172"/>
      <c r="FJ61" s="172"/>
      <c r="FK61" s="172"/>
      <c r="FL61" s="172"/>
      <c r="FM61" s="172"/>
      <c r="FN61" s="172"/>
      <c r="FO61" s="172"/>
      <c r="FP61" s="172"/>
      <c r="FQ61" s="172"/>
      <c r="FR61" s="172"/>
      <c r="FS61" s="172"/>
      <c r="FT61" s="172"/>
      <c r="FU61" s="172"/>
      <c r="FV61" s="172"/>
      <c r="FW61" s="172"/>
      <c r="FX61" s="172"/>
      <c r="FY61" s="172"/>
      <c r="FZ61" s="172"/>
      <c r="GA61" s="172"/>
      <c r="GB61" s="172"/>
      <c r="GC61" s="172"/>
      <c r="GD61" s="172"/>
      <c r="GE61" s="172"/>
      <c r="GF61" s="172"/>
      <c r="GG61" s="172"/>
      <c r="GH61" s="172"/>
      <c r="GI61" s="172"/>
      <c r="GJ61" s="143"/>
    </row>
    <row r="62" spans="4:192" ht="15" customHeight="1"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2"/>
      <c r="ED62" s="172"/>
      <c r="EE62" s="172"/>
      <c r="EF62" s="172"/>
      <c r="EG62" s="172"/>
      <c r="EH62" s="172"/>
      <c r="EI62" s="172"/>
      <c r="EJ62" s="172"/>
      <c r="EK62" s="172"/>
      <c r="EL62" s="172"/>
      <c r="EM62" s="172"/>
      <c r="EN62" s="172"/>
      <c r="EO62" s="172"/>
      <c r="EP62" s="172"/>
      <c r="EQ62" s="172"/>
      <c r="ER62" s="172"/>
      <c r="ES62" s="172"/>
      <c r="ET62" s="172"/>
      <c r="EU62" s="172"/>
      <c r="EV62" s="172"/>
      <c r="EW62" s="172"/>
      <c r="EX62" s="172"/>
      <c r="EY62" s="172"/>
      <c r="EZ62" s="172"/>
      <c r="FA62" s="172"/>
      <c r="FB62" s="172"/>
      <c r="FC62" s="172"/>
      <c r="FD62" s="172"/>
      <c r="FE62" s="172"/>
      <c r="FF62" s="172"/>
      <c r="FG62" s="172"/>
      <c r="FH62" s="172"/>
      <c r="FI62" s="172"/>
      <c r="FJ62" s="172"/>
      <c r="FK62" s="172"/>
      <c r="FL62" s="172"/>
      <c r="FM62" s="172"/>
      <c r="FN62" s="172"/>
      <c r="FO62" s="172"/>
      <c r="FP62" s="172"/>
      <c r="FQ62" s="172"/>
      <c r="FR62" s="172"/>
      <c r="FS62" s="172"/>
      <c r="FT62" s="172"/>
      <c r="FU62" s="172"/>
      <c r="FV62" s="172"/>
      <c r="FW62" s="172"/>
      <c r="FX62" s="172"/>
      <c r="FY62" s="172"/>
      <c r="FZ62" s="172"/>
      <c r="GA62" s="172"/>
      <c r="GB62" s="172"/>
      <c r="GC62" s="172"/>
      <c r="GD62" s="172"/>
      <c r="GE62" s="172"/>
      <c r="GF62" s="172"/>
      <c r="GG62" s="172"/>
      <c r="GH62" s="172"/>
      <c r="GI62" s="172"/>
      <c r="GJ62" s="143"/>
    </row>
    <row r="63" spans="4:192" ht="15" customHeight="1"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  <c r="DP63" s="172"/>
      <c r="DQ63" s="172"/>
      <c r="DR63" s="172"/>
      <c r="DS63" s="172"/>
      <c r="DT63" s="172"/>
      <c r="DU63" s="172"/>
      <c r="DV63" s="172"/>
      <c r="DW63" s="172"/>
      <c r="DX63" s="172"/>
      <c r="DY63" s="172"/>
      <c r="DZ63" s="172"/>
      <c r="EA63" s="172"/>
      <c r="EB63" s="172"/>
      <c r="EC63" s="172"/>
      <c r="ED63" s="172"/>
      <c r="EE63" s="172"/>
      <c r="EF63" s="172"/>
      <c r="EG63" s="172"/>
      <c r="EH63" s="172"/>
      <c r="EI63" s="172"/>
      <c r="EJ63" s="172"/>
      <c r="EK63" s="172"/>
      <c r="EL63" s="172"/>
      <c r="EM63" s="172"/>
      <c r="EN63" s="172"/>
      <c r="EO63" s="172"/>
      <c r="EP63" s="172"/>
      <c r="EQ63" s="172"/>
      <c r="ER63" s="172"/>
      <c r="ES63" s="172"/>
      <c r="ET63" s="172"/>
      <c r="EU63" s="172"/>
      <c r="EV63" s="172"/>
      <c r="EW63" s="172"/>
      <c r="EX63" s="172"/>
      <c r="EY63" s="172"/>
      <c r="EZ63" s="172"/>
      <c r="FA63" s="172"/>
      <c r="FB63" s="172"/>
      <c r="FC63" s="172"/>
      <c r="FD63" s="172"/>
      <c r="FE63" s="172"/>
      <c r="FF63" s="172"/>
      <c r="FG63" s="172"/>
      <c r="FH63" s="172"/>
      <c r="FI63" s="172"/>
      <c r="FJ63" s="172"/>
      <c r="FK63" s="172"/>
      <c r="FL63" s="172"/>
      <c r="FM63" s="172"/>
      <c r="FN63" s="172"/>
      <c r="FO63" s="172"/>
      <c r="FP63" s="172"/>
      <c r="FQ63" s="172"/>
      <c r="FR63" s="172"/>
      <c r="FS63" s="172"/>
      <c r="FT63" s="172"/>
      <c r="FU63" s="172"/>
      <c r="FV63" s="172"/>
      <c r="FW63" s="172"/>
      <c r="FX63" s="172"/>
      <c r="FY63" s="172"/>
      <c r="FZ63" s="172"/>
      <c r="GA63" s="172"/>
      <c r="GB63" s="172"/>
      <c r="GC63" s="172"/>
      <c r="GD63" s="172"/>
      <c r="GE63" s="172"/>
      <c r="GF63" s="172"/>
      <c r="GG63" s="172"/>
      <c r="GH63" s="172"/>
      <c r="GI63" s="172"/>
      <c r="GJ63" s="143"/>
    </row>
    <row r="64" spans="4:192" ht="15" customHeight="1"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  <c r="EF64" s="172"/>
      <c r="EG64" s="172"/>
      <c r="EH64" s="172"/>
      <c r="EI64" s="172"/>
      <c r="EJ64" s="172"/>
      <c r="EK64" s="172"/>
      <c r="EL64" s="172"/>
      <c r="EM64" s="172"/>
      <c r="EN64" s="172"/>
      <c r="EO64" s="172"/>
      <c r="EP64" s="172"/>
      <c r="EQ64" s="172"/>
      <c r="ER64" s="172"/>
      <c r="ES64" s="172"/>
      <c r="ET64" s="172"/>
      <c r="EU64" s="172"/>
      <c r="EV64" s="172"/>
      <c r="EW64" s="172"/>
      <c r="EX64" s="172"/>
      <c r="EY64" s="172"/>
      <c r="EZ64" s="172"/>
      <c r="FA64" s="172"/>
      <c r="FB64" s="172"/>
      <c r="FC64" s="172"/>
      <c r="FD64" s="172"/>
      <c r="FE64" s="172"/>
      <c r="FF64" s="172"/>
      <c r="FG64" s="172"/>
      <c r="FH64" s="172"/>
      <c r="FI64" s="172"/>
      <c r="FJ64" s="172"/>
      <c r="FK64" s="172"/>
      <c r="FL64" s="172"/>
      <c r="FM64" s="172"/>
      <c r="FN64" s="172"/>
      <c r="FO64" s="172"/>
      <c r="FP64" s="172"/>
      <c r="FQ64" s="172"/>
      <c r="FR64" s="172"/>
      <c r="FS64" s="172"/>
      <c r="FT64" s="172"/>
      <c r="FU64" s="172"/>
      <c r="FV64" s="172"/>
      <c r="FW64" s="172"/>
      <c r="FX64" s="172"/>
      <c r="FY64" s="172"/>
      <c r="FZ64" s="172"/>
      <c r="GA64" s="172"/>
      <c r="GB64" s="172"/>
      <c r="GC64" s="172"/>
      <c r="GD64" s="172"/>
      <c r="GE64" s="172"/>
      <c r="GF64" s="172"/>
      <c r="GG64" s="172"/>
      <c r="GH64" s="172"/>
      <c r="GI64" s="172"/>
      <c r="GJ64" s="143"/>
    </row>
    <row r="65" spans="4:192" ht="15" customHeight="1"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2"/>
      <c r="DT65" s="172"/>
      <c r="DU65" s="172"/>
      <c r="DV65" s="172"/>
      <c r="DW65" s="172"/>
      <c r="DX65" s="172"/>
      <c r="DY65" s="172"/>
      <c r="DZ65" s="172"/>
      <c r="EA65" s="172"/>
      <c r="EB65" s="172"/>
      <c r="EC65" s="172"/>
      <c r="ED65" s="172"/>
      <c r="EE65" s="172"/>
      <c r="EF65" s="172"/>
      <c r="EG65" s="172"/>
      <c r="EH65" s="172"/>
      <c r="EI65" s="172"/>
      <c r="EJ65" s="172"/>
      <c r="EK65" s="172"/>
      <c r="EL65" s="172"/>
      <c r="EM65" s="172"/>
      <c r="EN65" s="172"/>
      <c r="EO65" s="172"/>
      <c r="EP65" s="172"/>
      <c r="EQ65" s="172"/>
      <c r="ER65" s="172"/>
      <c r="ES65" s="172"/>
      <c r="ET65" s="172"/>
      <c r="EU65" s="172"/>
      <c r="EV65" s="172"/>
      <c r="EW65" s="172"/>
      <c r="EX65" s="172"/>
      <c r="EY65" s="172"/>
      <c r="EZ65" s="172"/>
      <c r="FA65" s="172"/>
      <c r="FB65" s="172"/>
      <c r="FC65" s="172"/>
      <c r="FD65" s="172"/>
      <c r="FE65" s="172"/>
      <c r="FF65" s="172"/>
      <c r="FG65" s="172"/>
      <c r="FH65" s="172"/>
      <c r="FI65" s="172"/>
      <c r="FJ65" s="172"/>
      <c r="FK65" s="172"/>
      <c r="FL65" s="172"/>
      <c r="FM65" s="172"/>
      <c r="FN65" s="172"/>
      <c r="FO65" s="172"/>
      <c r="FP65" s="172"/>
      <c r="FQ65" s="172"/>
      <c r="FR65" s="172"/>
      <c r="FS65" s="172"/>
      <c r="FT65" s="172"/>
      <c r="FU65" s="172"/>
      <c r="FV65" s="172"/>
      <c r="FW65" s="172"/>
      <c r="FX65" s="172"/>
      <c r="FY65" s="172"/>
      <c r="FZ65" s="172"/>
      <c r="GA65" s="172"/>
      <c r="GB65" s="172"/>
      <c r="GC65" s="172"/>
      <c r="GD65" s="172"/>
      <c r="GE65" s="172"/>
      <c r="GF65" s="172"/>
      <c r="GG65" s="172"/>
      <c r="GH65" s="172"/>
      <c r="GI65" s="172"/>
      <c r="GJ65" s="143"/>
    </row>
    <row r="66" spans="4:192" ht="15" customHeight="1"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172"/>
      <c r="DX66" s="172"/>
      <c r="DY66" s="172"/>
      <c r="DZ66" s="172"/>
      <c r="EA66" s="172"/>
      <c r="EB66" s="172"/>
      <c r="EC66" s="172"/>
      <c r="ED66" s="172"/>
      <c r="EE66" s="172"/>
      <c r="EF66" s="172"/>
      <c r="EG66" s="172"/>
      <c r="EH66" s="172"/>
      <c r="EI66" s="172"/>
      <c r="EJ66" s="172"/>
      <c r="EK66" s="172"/>
      <c r="EL66" s="172"/>
      <c r="EM66" s="172"/>
      <c r="EN66" s="172"/>
      <c r="EO66" s="172"/>
      <c r="EP66" s="172"/>
      <c r="EQ66" s="172"/>
      <c r="ER66" s="172"/>
      <c r="ES66" s="172"/>
      <c r="ET66" s="172"/>
      <c r="EU66" s="172"/>
      <c r="EV66" s="172"/>
      <c r="EW66" s="172"/>
      <c r="EX66" s="172"/>
      <c r="EY66" s="172"/>
      <c r="EZ66" s="172"/>
      <c r="FA66" s="172"/>
      <c r="FB66" s="172"/>
      <c r="FC66" s="172"/>
      <c r="FD66" s="172"/>
      <c r="FE66" s="172"/>
      <c r="FF66" s="172"/>
      <c r="FG66" s="172"/>
      <c r="FH66" s="172"/>
      <c r="FI66" s="172"/>
      <c r="FJ66" s="172"/>
      <c r="FK66" s="172"/>
      <c r="FL66" s="172"/>
      <c r="FM66" s="172"/>
      <c r="FN66" s="172"/>
      <c r="FO66" s="172"/>
      <c r="FP66" s="172"/>
      <c r="FQ66" s="172"/>
      <c r="FR66" s="172"/>
      <c r="FS66" s="172"/>
      <c r="FT66" s="172"/>
      <c r="FU66" s="172"/>
      <c r="FV66" s="172"/>
      <c r="FW66" s="172"/>
      <c r="FX66" s="172"/>
      <c r="FY66" s="172"/>
      <c r="FZ66" s="172"/>
      <c r="GA66" s="172"/>
      <c r="GB66" s="172"/>
      <c r="GC66" s="172"/>
      <c r="GD66" s="172"/>
      <c r="GE66" s="172"/>
      <c r="GF66" s="172"/>
      <c r="GG66" s="172"/>
      <c r="GH66" s="172"/>
      <c r="GI66" s="172"/>
      <c r="GJ66" s="143"/>
    </row>
    <row r="67" spans="4:192" ht="15" customHeight="1"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/>
      <c r="EF67" s="172"/>
      <c r="EG67" s="172"/>
      <c r="EH67" s="172"/>
      <c r="EI67" s="172"/>
      <c r="EJ67" s="172"/>
      <c r="EK67" s="172"/>
      <c r="EL67" s="172"/>
      <c r="EM67" s="172"/>
      <c r="EN67" s="172"/>
      <c r="EO67" s="172"/>
      <c r="EP67" s="172"/>
      <c r="EQ67" s="172"/>
      <c r="ER67" s="172"/>
      <c r="ES67" s="172"/>
      <c r="ET67" s="172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  <c r="FF67" s="172"/>
      <c r="FG67" s="172"/>
      <c r="FH67" s="172"/>
      <c r="FI67" s="172"/>
      <c r="FJ67" s="172"/>
      <c r="FK67" s="172"/>
      <c r="FL67" s="172"/>
      <c r="FM67" s="172"/>
      <c r="FN67" s="172"/>
      <c r="FO67" s="172"/>
      <c r="FP67" s="172"/>
      <c r="FQ67" s="172"/>
      <c r="FR67" s="172"/>
      <c r="FS67" s="172"/>
      <c r="FT67" s="172"/>
      <c r="FU67" s="172"/>
      <c r="FV67" s="172"/>
      <c r="FW67" s="172"/>
      <c r="FX67" s="172"/>
      <c r="FY67" s="172"/>
      <c r="FZ67" s="172"/>
      <c r="GA67" s="172"/>
      <c r="GB67" s="172"/>
      <c r="GC67" s="172"/>
      <c r="GD67" s="172"/>
      <c r="GE67" s="172"/>
      <c r="GF67" s="172"/>
      <c r="GG67" s="172"/>
      <c r="GH67" s="172"/>
      <c r="GI67" s="172"/>
      <c r="GJ67" s="143"/>
    </row>
    <row r="68" spans="4:192" ht="15" customHeight="1"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/>
      <c r="CF68" s="172"/>
      <c r="CG68" s="172"/>
      <c r="CH68" s="172"/>
      <c r="CI68" s="172"/>
      <c r="CJ68" s="172"/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2"/>
      <c r="DE68" s="172"/>
      <c r="DF68" s="172"/>
      <c r="DG68" s="172"/>
      <c r="DH68" s="172"/>
      <c r="DI68" s="172"/>
      <c r="DJ68" s="172"/>
      <c r="DK68" s="172"/>
      <c r="DL68" s="172"/>
      <c r="DM68" s="172"/>
      <c r="DN68" s="172"/>
      <c r="DO68" s="172"/>
      <c r="DP68" s="172"/>
      <c r="DQ68" s="172"/>
      <c r="DR68" s="172"/>
      <c r="DS68" s="172"/>
      <c r="DT68" s="172"/>
      <c r="DU68" s="172"/>
      <c r="DV68" s="172"/>
      <c r="DW68" s="172"/>
      <c r="DX68" s="172"/>
      <c r="DY68" s="172"/>
      <c r="DZ68" s="172"/>
      <c r="EA68" s="172"/>
      <c r="EB68" s="172"/>
      <c r="EC68" s="172"/>
      <c r="ED68" s="172"/>
      <c r="EE68" s="172"/>
      <c r="EF68" s="172"/>
      <c r="EG68" s="172"/>
      <c r="EH68" s="172"/>
      <c r="EI68" s="172"/>
      <c r="EJ68" s="172"/>
      <c r="EK68" s="172"/>
      <c r="EL68" s="172"/>
      <c r="EM68" s="172"/>
      <c r="EN68" s="172"/>
      <c r="EO68" s="172"/>
      <c r="EP68" s="172"/>
      <c r="EQ68" s="172"/>
      <c r="ER68" s="172"/>
      <c r="ES68" s="172"/>
      <c r="ET68" s="172"/>
      <c r="EU68" s="172"/>
      <c r="EV68" s="172"/>
      <c r="EW68" s="172"/>
      <c r="EX68" s="172"/>
      <c r="EY68" s="172"/>
      <c r="EZ68" s="172"/>
      <c r="FA68" s="172"/>
      <c r="FB68" s="172"/>
      <c r="FC68" s="172"/>
      <c r="FD68" s="172"/>
      <c r="FE68" s="172"/>
      <c r="FF68" s="172"/>
      <c r="FG68" s="172"/>
      <c r="FH68" s="172"/>
      <c r="FI68" s="172"/>
      <c r="FJ68" s="172"/>
      <c r="FK68" s="172"/>
      <c r="FL68" s="172"/>
      <c r="FM68" s="172"/>
      <c r="FN68" s="172"/>
      <c r="FO68" s="172"/>
      <c r="FP68" s="172"/>
      <c r="FQ68" s="172"/>
      <c r="FR68" s="172"/>
      <c r="FS68" s="172"/>
      <c r="FT68" s="172"/>
      <c r="FU68" s="172"/>
      <c r="FV68" s="172"/>
      <c r="FW68" s="172"/>
      <c r="FX68" s="172"/>
      <c r="FY68" s="172"/>
      <c r="FZ68" s="172"/>
      <c r="GA68" s="172"/>
      <c r="GB68" s="172"/>
      <c r="GC68" s="172"/>
      <c r="GD68" s="172"/>
      <c r="GE68" s="172"/>
      <c r="GF68" s="172"/>
      <c r="GG68" s="172"/>
      <c r="GH68" s="172"/>
      <c r="GI68" s="172"/>
      <c r="GJ68" s="143"/>
    </row>
    <row r="69" spans="4:192" ht="15" customHeight="1"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2"/>
      <c r="ES69" s="172"/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  <c r="FE69" s="172"/>
      <c r="FF69" s="172"/>
      <c r="FG69" s="172"/>
      <c r="FH69" s="172"/>
      <c r="FI69" s="172"/>
      <c r="FJ69" s="172"/>
      <c r="FK69" s="172"/>
      <c r="FL69" s="172"/>
      <c r="FM69" s="172"/>
      <c r="FN69" s="172"/>
      <c r="FO69" s="172"/>
      <c r="FP69" s="172"/>
      <c r="FQ69" s="172"/>
      <c r="FR69" s="172"/>
      <c r="FS69" s="172"/>
      <c r="FT69" s="172"/>
      <c r="FU69" s="172"/>
      <c r="FV69" s="172"/>
      <c r="FW69" s="172"/>
      <c r="FX69" s="172"/>
      <c r="FY69" s="172"/>
      <c r="FZ69" s="172"/>
      <c r="GA69" s="172"/>
      <c r="GB69" s="172"/>
      <c r="GC69" s="172"/>
      <c r="GD69" s="172"/>
      <c r="GE69" s="172"/>
      <c r="GF69" s="172"/>
      <c r="GG69" s="172"/>
      <c r="GH69" s="172"/>
      <c r="GI69" s="172"/>
      <c r="GJ69" s="143"/>
    </row>
    <row r="70" spans="4:192" ht="15" customHeight="1"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  <c r="DE70" s="172"/>
      <c r="DF70" s="172"/>
      <c r="DG70" s="172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  <c r="DT70" s="172"/>
      <c r="DU70" s="172"/>
      <c r="DV70" s="172"/>
      <c r="DW70" s="172"/>
      <c r="DX70" s="172"/>
      <c r="DY70" s="172"/>
      <c r="DZ70" s="172"/>
      <c r="EA70" s="172"/>
      <c r="EB70" s="172"/>
      <c r="EC70" s="172"/>
      <c r="ED70" s="172"/>
      <c r="EE70" s="172"/>
      <c r="EF70" s="172"/>
      <c r="EG70" s="172"/>
      <c r="EH70" s="172"/>
      <c r="EI70" s="172"/>
      <c r="EJ70" s="172"/>
      <c r="EK70" s="172"/>
      <c r="EL70" s="172"/>
      <c r="EM70" s="172"/>
      <c r="EN70" s="172"/>
      <c r="EO70" s="172"/>
      <c r="EP70" s="172"/>
      <c r="EQ70" s="172"/>
      <c r="ER70" s="172"/>
      <c r="ES70" s="172"/>
      <c r="ET70" s="172"/>
      <c r="EU70" s="172"/>
      <c r="EV70" s="172"/>
      <c r="EW70" s="172"/>
      <c r="EX70" s="172"/>
      <c r="EY70" s="172"/>
      <c r="EZ70" s="172"/>
      <c r="FA70" s="172"/>
      <c r="FB70" s="172"/>
      <c r="FC70" s="172"/>
      <c r="FD70" s="172"/>
      <c r="FE70" s="172"/>
      <c r="FF70" s="172"/>
      <c r="FG70" s="172"/>
      <c r="FH70" s="172"/>
      <c r="FI70" s="172"/>
      <c r="FJ70" s="172"/>
      <c r="FK70" s="172"/>
      <c r="FL70" s="172"/>
      <c r="FM70" s="172"/>
      <c r="FN70" s="172"/>
      <c r="FO70" s="172"/>
      <c r="FP70" s="172"/>
      <c r="FQ70" s="172"/>
      <c r="FR70" s="172"/>
      <c r="FS70" s="172"/>
      <c r="FT70" s="172"/>
      <c r="FU70" s="172"/>
      <c r="FV70" s="172"/>
      <c r="FW70" s="172"/>
      <c r="FX70" s="172"/>
      <c r="FY70" s="172"/>
      <c r="FZ70" s="172"/>
      <c r="GA70" s="172"/>
      <c r="GB70" s="172"/>
      <c r="GC70" s="172"/>
      <c r="GD70" s="172"/>
      <c r="GE70" s="172"/>
      <c r="GF70" s="172"/>
      <c r="GG70" s="172"/>
      <c r="GH70" s="172"/>
      <c r="GI70" s="172"/>
      <c r="GJ70" s="143"/>
    </row>
    <row r="71" spans="4:192" ht="15" customHeight="1"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/>
      <c r="DX71" s="172"/>
      <c r="DY71" s="172"/>
      <c r="DZ71" s="172"/>
      <c r="EA71" s="172"/>
      <c r="EB71" s="172"/>
      <c r="EC71" s="172"/>
      <c r="ED71" s="172"/>
      <c r="EE71" s="172"/>
      <c r="EF71" s="172"/>
      <c r="EG71" s="172"/>
      <c r="EH71" s="172"/>
      <c r="EI71" s="172"/>
      <c r="EJ71" s="172"/>
      <c r="EK71" s="172"/>
      <c r="EL71" s="172"/>
      <c r="EM71" s="172"/>
      <c r="EN71" s="172"/>
      <c r="EO71" s="172"/>
      <c r="EP71" s="172"/>
      <c r="EQ71" s="172"/>
      <c r="ER71" s="172"/>
      <c r="ES71" s="172"/>
      <c r="ET71" s="172"/>
      <c r="EU71" s="172"/>
      <c r="EV71" s="172"/>
      <c r="EW71" s="172"/>
      <c r="EX71" s="172"/>
      <c r="EY71" s="172"/>
      <c r="EZ71" s="172"/>
      <c r="FA71" s="172"/>
      <c r="FB71" s="172"/>
      <c r="FC71" s="172"/>
      <c r="FD71" s="172"/>
      <c r="FE71" s="172"/>
      <c r="FF71" s="172"/>
      <c r="FG71" s="172"/>
      <c r="FH71" s="172"/>
      <c r="FI71" s="172"/>
      <c r="FJ71" s="172"/>
      <c r="FK71" s="172"/>
      <c r="FL71" s="172"/>
      <c r="FM71" s="172"/>
      <c r="FN71" s="172"/>
      <c r="FO71" s="172"/>
      <c r="FP71" s="172"/>
      <c r="FQ71" s="172"/>
      <c r="FR71" s="172"/>
      <c r="FS71" s="172"/>
      <c r="FT71" s="172"/>
      <c r="FU71" s="172"/>
      <c r="FV71" s="172"/>
      <c r="FW71" s="172"/>
      <c r="FX71" s="172"/>
      <c r="FY71" s="172"/>
      <c r="FZ71" s="172"/>
      <c r="GA71" s="172"/>
      <c r="GB71" s="172"/>
      <c r="GC71" s="172"/>
      <c r="GD71" s="172"/>
      <c r="GE71" s="172"/>
      <c r="GF71" s="172"/>
      <c r="GG71" s="172"/>
      <c r="GH71" s="172"/>
      <c r="GI71" s="172"/>
      <c r="GJ71" s="143"/>
    </row>
    <row r="72" spans="4:192" ht="15" customHeight="1"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/>
      <c r="EK72" s="172"/>
      <c r="EL72" s="172"/>
      <c r="EM72" s="172"/>
      <c r="EN72" s="172"/>
      <c r="EO72" s="172"/>
      <c r="EP72" s="172"/>
      <c r="EQ72" s="172"/>
      <c r="ER72" s="172"/>
      <c r="ES72" s="172"/>
      <c r="ET72" s="172"/>
      <c r="EU72" s="172"/>
      <c r="EV72" s="172"/>
      <c r="EW72" s="172"/>
      <c r="EX72" s="172"/>
      <c r="EY72" s="172"/>
      <c r="EZ72" s="172"/>
      <c r="FA72" s="172"/>
      <c r="FB72" s="172"/>
      <c r="FC72" s="172"/>
      <c r="FD72" s="172"/>
      <c r="FE72" s="172"/>
      <c r="FF72" s="172"/>
      <c r="FG72" s="172"/>
      <c r="FH72" s="172"/>
      <c r="FI72" s="172"/>
      <c r="FJ72" s="172"/>
      <c r="FK72" s="172"/>
      <c r="FL72" s="172"/>
      <c r="FM72" s="172"/>
      <c r="FN72" s="172"/>
      <c r="FO72" s="172"/>
      <c r="FP72" s="172"/>
      <c r="FQ72" s="172"/>
      <c r="FR72" s="172"/>
      <c r="FS72" s="172"/>
      <c r="FT72" s="172"/>
      <c r="FU72" s="172"/>
      <c r="FV72" s="172"/>
      <c r="FW72" s="172"/>
      <c r="FX72" s="172"/>
      <c r="FY72" s="172"/>
      <c r="FZ72" s="172"/>
      <c r="GA72" s="172"/>
      <c r="GB72" s="172"/>
      <c r="GC72" s="172"/>
      <c r="GD72" s="172"/>
      <c r="GE72" s="172"/>
      <c r="GF72" s="172"/>
      <c r="GG72" s="172"/>
      <c r="GH72" s="172"/>
      <c r="GI72" s="172"/>
      <c r="GJ72" s="143"/>
    </row>
    <row r="73" spans="4:192" ht="15" customHeight="1"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172"/>
      <c r="CF73" s="172"/>
      <c r="CG73" s="172"/>
      <c r="CH73" s="172"/>
      <c r="CI73" s="172"/>
      <c r="CJ73" s="172"/>
      <c r="CK73" s="172"/>
      <c r="CL73" s="172"/>
      <c r="CM73" s="172"/>
      <c r="CN73" s="172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2"/>
      <c r="DU73" s="172"/>
      <c r="DV73" s="172"/>
      <c r="DW73" s="172"/>
      <c r="DX73" s="172"/>
      <c r="DY73" s="172"/>
      <c r="DZ73" s="172"/>
      <c r="EA73" s="172"/>
      <c r="EB73" s="172"/>
      <c r="EC73" s="172"/>
      <c r="ED73" s="172"/>
      <c r="EE73" s="172"/>
      <c r="EF73" s="172"/>
      <c r="EG73" s="172"/>
      <c r="EH73" s="172"/>
      <c r="EI73" s="172"/>
      <c r="EJ73" s="172"/>
      <c r="EK73" s="172"/>
      <c r="EL73" s="172"/>
      <c r="EM73" s="172"/>
      <c r="EN73" s="172"/>
      <c r="EO73" s="172"/>
      <c r="EP73" s="172"/>
      <c r="EQ73" s="172"/>
      <c r="ER73" s="172"/>
      <c r="ES73" s="172"/>
      <c r="ET73" s="172"/>
      <c r="EU73" s="172"/>
      <c r="EV73" s="172"/>
      <c r="EW73" s="172"/>
      <c r="EX73" s="172"/>
      <c r="EY73" s="172"/>
      <c r="EZ73" s="172"/>
      <c r="FA73" s="172"/>
      <c r="FB73" s="172"/>
      <c r="FC73" s="172"/>
      <c r="FD73" s="172"/>
      <c r="FE73" s="172"/>
      <c r="FF73" s="172"/>
      <c r="FG73" s="172"/>
      <c r="FH73" s="172"/>
      <c r="FI73" s="172"/>
      <c r="FJ73" s="172"/>
      <c r="FK73" s="172"/>
      <c r="FL73" s="172"/>
      <c r="FM73" s="172"/>
      <c r="FN73" s="172"/>
      <c r="FO73" s="172"/>
      <c r="FP73" s="172"/>
      <c r="FQ73" s="172"/>
      <c r="FR73" s="172"/>
      <c r="FS73" s="172"/>
      <c r="FT73" s="172"/>
      <c r="FU73" s="172"/>
      <c r="FV73" s="172"/>
      <c r="FW73" s="172"/>
      <c r="FX73" s="172"/>
      <c r="FY73" s="172"/>
      <c r="FZ73" s="172"/>
      <c r="GA73" s="172"/>
      <c r="GB73" s="172"/>
      <c r="GC73" s="172"/>
      <c r="GD73" s="172"/>
      <c r="GE73" s="172"/>
      <c r="GF73" s="172"/>
      <c r="GG73" s="172"/>
      <c r="GH73" s="172"/>
      <c r="GI73" s="172"/>
      <c r="GJ73" s="143"/>
    </row>
    <row r="74" spans="4:192" ht="15" customHeight="1"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  <c r="EF74" s="172"/>
      <c r="EG74" s="172"/>
      <c r="EH74" s="172"/>
      <c r="EI74" s="172"/>
      <c r="EJ74" s="172"/>
      <c r="EK74" s="172"/>
      <c r="EL74" s="172"/>
      <c r="EM74" s="172"/>
      <c r="EN74" s="172"/>
      <c r="EO74" s="172"/>
      <c r="EP74" s="172"/>
      <c r="EQ74" s="172"/>
      <c r="ER74" s="172"/>
      <c r="ES74" s="172"/>
      <c r="ET74" s="172"/>
      <c r="EU74" s="172"/>
      <c r="EV74" s="172"/>
      <c r="EW74" s="172"/>
      <c r="EX74" s="172"/>
      <c r="EY74" s="172"/>
      <c r="EZ74" s="172"/>
      <c r="FA74" s="172"/>
      <c r="FB74" s="172"/>
      <c r="FC74" s="172"/>
      <c r="FD74" s="172"/>
      <c r="FE74" s="172"/>
      <c r="FF74" s="172"/>
      <c r="FG74" s="172"/>
      <c r="FH74" s="172"/>
      <c r="FI74" s="172"/>
      <c r="FJ74" s="172"/>
      <c r="FK74" s="172"/>
      <c r="FL74" s="172"/>
      <c r="FM74" s="172"/>
      <c r="FN74" s="172"/>
      <c r="FO74" s="172"/>
      <c r="FP74" s="172"/>
      <c r="FQ74" s="172"/>
      <c r="FR74" s="172"/>
      <c r="FS74" s="172"/>
      <c r="FT74" s="172"/>
      <c r="FU74" s="172"/>
      <c r="FV74" s="172"/>
      <c r="FW74" s="172"/>
      <c r="FX74" s="172"/>
      <c r="FY74" s="172"/>
      <c r="FZ74" s="172"/>
      <c r="GA74" s="172"/>
      <c r="GB74" s="172"/>
      <c r="GC74" s="172"/>
      <c r="GD74" s="172"/>
      <c r="GE74" s="172"/>
      <c r="GF74" s="172"/>
      <c r="GG74" s="172"/>
      <c r="GH74" s="172"/>
      <c r="GI74" s="172"/>
      <c r="GJ74" s="143"/>
    </row>
    <row r="75" spans="4:192" ht="15" customHeight="1"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2"/>
      <c r="DU75" s="172"/>
      <c r="DV75" s="172"/>
      <c r="DW75" s="172"/>
      <c r="DX75" s="172"/>
      <c r="DY75" s="172"/>
      <c r="DZ75" s="172"/>
      <c r="EA75" s="172"/>
      <c r="EB75" s="172"/>
      <c r="EC75" s="172"/>
      <c r="ED75" s="172"/>
      <c r="EE75" s="172"/>
      <c r="EF75" s="172"/>
      <c r="EG75" s="172"/>
      <c r="EH75" s="172"/>
      <c r="EI75" s="172"/>
      <c r="EJ75" s="172"/>
      <c r="EK75" s="172"/>
      <c r="EL75" s="172"/>
      <c r="EM75" s="172"/>
      <c r="EN75" s="172"/>
      <c r="EO75" s="172"/>
      <c r="EP75" s="172"/>
      <c r="EQ75" s="172"/>
      <c r="ER75" s="172"/>
      <c r="ES75" s="172"/>
      <c r="ET75" s="172"/>
      <c r="EU75" s="172"/>
      <c r="EV75" s="172"/>
      <c r="EW75" s="172"/>
      <c r="EX75" s="172"/>
      <c r="EY75" s="172"/>
      <c r="EZ75" s="172"/>
      <c r="FA75" s="172"/>
      <c r="FB75" s="172"/>
      <c r="FC75" s="172"/>
      <c r="FD75" s="172"/>
      <c r="FE75" s="172"/>
      <c r="FF75" s="172"/>
      <c r="FG75" s="172"/>
      <c r="FH75" s="172"/>
      <c r="FI75" s="172"/>
      <c r="FJ75" s="172"/>
      <c r="FK75" s="172"/>
      <c r="FL75" s="172"/>
      <c r="FM75" s="172"/>
      <c r="FN75" s="172"/>
      <c r="FO75" s="172"/>
      <c r="FP75" s="172"/>
      <c r="FQ75" s="172"/>
      <c r="FR75" s="172"/>
      <c r="FS75" s="172"/>
      <c r="FT75" s="172"/>
      <c r="FU75" s="172"/>
      <c r="FV75" s="172"/>
      <c r="FW75" s="172"/>
      <c r="FX75" s="172"/>
      <c r="FY75" s="172"/>
      <c r="FZ75" s="172"/>
      <c r="GA75" s="172"/>
      <c r="GB75" s="172"/>
      <c r="GC75" s="172"/>
      <c r="GD75" s="172"/>
      <c r="GE75" s="172"/>
      <c r="GF75" s="172"/>
      <c r="GG75" s="172"/>
      <c r="GH75" s="172"/>
      <c r="GI75" s="172"/>
      <c r="GJ75" s="143"/>
    </row>
    <row r="76" spans="4:192" ht="15" customHeight="1"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/>
      <c r="BK76" s="190"/>
      <c r="BL76" s="190"/>
      <c r="BM76" s="190"/>
      <c r="BN76" s="190"/>
      <c r="BO76" s="190"/>
      <c r="BP76" s="190"/>
      <c r="BQ76" s="190"/>
      <c r="BR76" s="190"/>
      <c r="BS76" s="190"/>
      <c r="BT76" s="190"/>
      <c r="BU76" s="190"/>
      <c r="BV76" s="190"/>
      <c r="BW76" s="190"/>
      <c r="BX76" s="190"/>
      <c r="BY76" s="190"/>
      <c r="BZ76" s="190"/>
      <c r="CA76" s="190"/>
      <c r="CB76" s="190"/>
      <c r="CC76" s="190"/>
      <c r="CD76" s="190"/>
      <c r="CE76" s="190"/>
      <c r="CF76" s="190"/>
      <c r="CG76" s="190"/>
      <c r="CH76" s="190"/>
      <c r="CI76" s="190"/>
      <c r="CJ76" s="190"/>
      <c r="CK76" s="190"/>
      <c r="CL76" s="190"/>
      <c r="CM76" s="190"/>
      <c r="CN76" s="190"/>
      <c r="CO76" s="190"/>
      <c r="CP76" s="190"/>
      <c r="CQ76" s="190"/>
      <c r="CR76" s="190"/>
      <c r="CS76" s="190"/>
      <c r="CT76" s="190"/>
      <c r="CU76" s="190"/>
      <c r="CV76" s="190"/>
      <c r="CW76" s="190"/>
      <c r="CX76" s="190"/>
      <c r="CY76" s="190"/>
      <c r="CZ76" s="190"/>
      <c r="DA76" s="190"/>
      <c r="DB76" s="190"/>
      <c r="DC76" s="190"/>
      <c r="DD76" s="190"/>
      <c r="DE76" s="190"/>
      <c r="DF76" s="190"/>
      <c r="DG76" s="190"/>
      <c r="DH76" s="190"/>
      <c r="DI76" s="190"/>
      <c r="DJ76" s="190"/>
      <c r="DK76" s="190"/>
      <c r="DL76" s="190"/>
      <c r="DM76" s="190"/>
      <c r="DN76" s="190"/>
      <c r="DO76" s="190"/>
      <c r="DP76" s="190"/>
      <c r="DQ76" s="190"/>
      <c r="DR76" s="190"/>
      <c r="DS76" s="190"/>
      <c r="DT76" s="190"/>
      <c r="DU76" s="190"/>
      <c r="DV76" s="190"/>
      <c r="DW76" s="190"/>
      <c r="DX76" s="190"/>
      <c r="DY76" s="190"/>
      <c r="DZ76" s="190"/>
      <c r="EA76" s="190"/>
      <c r="EB76" s="190"/>
      <c r="EC76" s="190"/>
      <c r="ED76" s="190"/>
      <c r="EE76" s="190"/>
      <c r="EF76" s="190"/>
      <c r="EG76" s="190"/>
      <c r="EH76" s="190"/>
      <c r="EI76" s="190"/>
      <c r="EJ76" s="190"/>
      <c r="EK76" s="190"/>
      <c r="EL76" s="190"/>
      <c r="EM76" s="190"/>
      <c r="EN76" s="190"/>
      <c r="EO76" s="190"/>
      <c r="EP76" s="190"/>
      <c r="EQ76" s="190"/>
      <c r="ER76" s="190"/>
      <c r="ES76" s="190"/>
      <c r="ET76" s="190"/>
      <c r="EU76" s="190"/>
      <c r="EV76" s="190"/>
      <c r="EW76" s="190"/>
      <c r="EX76" s="190"/>
      <c r="EY76" s="190"/>
      <c r="EZ76" s="190"/>
      <c r="FA76" s="190"/>
      <c r="FB76" s="190"/>
      <c r="FC76" s="190"/>
      <c r="FD76" s="190"/>
      <c r="FE76" s="190"/>
      <c r="FF76" s="190"/>
      <c r="FG76" s="190"/>
      <c r="FH76" s="190"/>
      <c r="FI76" s="190"/>
      <c r="FJ76" s="190"/>
      <c r="FK76" s="190"/>
      <c r="FL76" s="190"/>
      <c r="FM76" s="190"/>
      <c r="FN76" s="190"/>
      <c r="FO76" s="190"/>
      <c r="FP76" s="190"/>
      <c r="FQ76" s="190"/>
      <c r="FR76" s="190"/>
      <c r="FS76" s="190"/>
      <c r="FT76" s="190"/>
      <c r="FU76" s="190"/>
      <c r="FV76" s="190"/>
      <c r="FW76" s="190"/>
      <c r="FX76" s="190"/>
      <c r="FY76" s="190"/>
      <c r="FZ76" s="190"/>
      <c r="GA76" s="190"/>
      <c r="GB76" s="190"/>
      <c r="GC76" s="190"/>
      <c r="GD76" s="190"/>
      <c r="GE76" s="190"/>
      <c r="GF76" s="190"/>
      <c r="GG76" s="190"/>
      <c r="GH76" s="190"/>
      <c r="GI76" s="190"/>
      <c r="GJ76" s="191"/>
    </row>
  </sheetData>
  <sheetProtection/>
  <mergeCells count="72">
    <mergeCell ref="AW3:AX3"/>
    <mergeCell ref="AO4:AP4"/>
    <mergeCell ref="AO3:AP3"/>
    <mergeCell ref="AU3:AV3"/>
    <mergeCell ref="AU4:AV4"/>
    <mergeCell ref="AQ3:AR3"/>
    <mergeCell ref="Q3:R3"/>
    <mergeCell ref="AQ4:AR4"/>
    <mergeCell ref="Y4:Z4"/>
    <mergeCell ref="AA3:AB3"/>
    <mergeCell ref="AA4:AB4"/>
    <mergeCell ref="AC4:AD4"/>
    <mergeCell ref="AC3:AD3"/>
    <mergeCell ref="Y3:Z3"/>
    <mergeCell ref="AG3:AG4"/>
    <mergeCell ref="AH3:AH5"/>
    <mergeCell ref="I3:J3"/>
    <mergeCell ref="K3:L3"/>
    <mergeCell ref="M3:N3"/>
    <mergeCell ref="O3:P3"/>
    <mergeCell ref="E4:F4"/>
    <mergeCell ref="E3:F3"/>
    <mergeCell ref="G4:H4"/>
    <mergeCell ref="G3:H3"/>
    <mergeCell ref="U3:V3"/>
    <mergeCell ref="W3:X3"/>
    <mergeCell ref="AY3:AZ3"/>
    <mergeCell ref="AK4:AL4"/>
    <mergeCell ref="AK3:AL3"/>
    <mergeCell ref="AM3:AN3"/>
    <mergeCell ref="AW4:AX4"/>
    <mergeCell ref="U4:V4"/>
    <mergeCell ref="AY4:AZ4"/>
    <mergeCell ref="AS3:AT3"/>
    <mergeCell ref="CH4:CJ4"/>
    <mergeCell ref="CC4:CD4"/>
    <mergeCell ref="CC3:CD3"/>
    <mergeCell ref="BD3:BE3"/>
    <mergeCell ref="BV3:BW3"/>
    <mergeCell ref="BS3:BU3"/>
    <mergeCell ref="BQ3:BR3"/>
    <mergeCell ref="BL3:BM3"/>
    <mergeCell ref="BK3:BK4"/>
    <mergeCell ref="BN3:BP3"/>
    <mergeCell ref="DT3:DU3"/>
    <mergeCell ref="DB3:DC3"/>
    <mergeCell ref="DD3:DE3"/>
    <mergeCell ref="DK3:DL3"/>
    <mergeCell ref="DM3:DN3"/>
    <mergeCell ref="DO3:DP3"/>
    <mergeCell ref="DD4:DE4"/>
    <mergeCell ref="CV3:CX3"/>
    <mergeCell ref="BX3:BZ3"/>
    <mergeCell ref="CK3:CM3"/>
    <mergeCell ref="CN4:CP4"/>
    <mergeCell ref="CH3:CJ3"/>
    <mergeCell ref="CE4:CG4"/>
    <mergeCell ref="CE3:CG3"/>
    <mergeCell ref="CK4:CM4"/>
    <mergeCell ref="CN3:CP3"/>
    <mergeCell ref="CY3:DA3"/>
    <mergeCell ref="CQ3:CS3"/>
    <mergeCell ref="CT3:CU3"/>
    <mergeCell ref="CT4:CU4"/>
    <mergeCell ref="CQ4:CS4"/>
    <mergeCell ref="AI36:AJ36"/>
    <mergeCell ref="AI37:AJ37"/>
    <mergeCell ref="AH38:AJ38"/>
    <mergeCell ref="AI32:AJ32"/>
    <mergeCell ref="AI33:AJ33"/>
    <mergeCell ref="AI34:AJ34"/>
    <mergeCell ref="AI35:AJ35"/>
  </mergeCells>
  <conditionalFormatting sqref="AU6:AU53 AS6:AS53 AQ6:AQ53 AK6:AK53 AW6:AW53 AM6:AM53 AO6:AO53 AY6:AY53 AF6:AF53 Q6:Q53 AA6:AA53 AC6:AC53 W6:W53 Y6:Y53 T6:U53 BA30:BB53 BC30 BC38:BC53">
    <cfRule type="cellIs" priority="1" dxfId="1" operator="lessThan" stopIfTrue="1">
      <formula>5</formula>
    </cfRule>
  </conditionalFormatting>
  <conditionalFormatting sqref="K51">
    <cfRule type="cellIs" priority="2" dxfId="13" operator="lessThan" stopIfTrue="1">
      <formula>5</formula>
    </cfRule>
  </conditionalFormatting>
  <conditionalFormatting sqref="K52:K53 K6:K50 O6:O53 D6:E53 I6:I53 G6:G53 M6:M53 BA6:BB29">
    <cfRule type="cellIs" priority="2" dxfId="10" operator="lessThan" stopIfTrue="1">
      <formula>5</formula>
    </cfRule>
  </conditionalFormatting>
  <conditionalFormatting sqref="AG39:AG42 AG45:AG53 AG6:AG31">
    <cfRule type="cellIs" priority="4" dxfId="11" operator="lessThan" stopIfTrue="1">
      <formula>5</formula>
    </cfRule>
  </conditionalFormatting>
  <conditionalFormatting sqref="AJ39:AJ42 AJ45:AJ53 AJ6:AJ31">
    <cfRule type="cellIs" priority="5" dxfId="12" operator="notEqual" stopIfTrue="1">
      <formula>"Lªn líp"</formula>
    </cfRule>
  </conditionalFormatting>
  <printOptions/>
  <pageMargins left="0.2" right="0.1" top="0.16" bottom="0.18" header="0.16" footer="0.2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P75"/>
  <sheetViews>
    <sheetView tabSelected="1" zoomScale="115" zoomScaleNormal="115" zoomScalePageLayoutView="0" workbookViewId="0" topLeftCell="A1">
      <pane xSplit="3" ySplit="5" topLeftCell="AK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A37" sqref="BA37"/>
    </sheetView>
  </sheetViews>
  <sheetFormatPr defaultColWidth="9.140625" defaultRowHeight="15" customHeight="1"/>
  <cols>
    <col min="1" max="1" width="3.7109375" style="275" customWidth="1"/>
    <col min="2" max="2" width="18.8515625" style="275" customWidth="1"/>
    <col min="3" max="3" width="9.00390625" style="275" customWidth="1"/>
    <col min="4" max="4" width="11.140625" style="275" customWidth="1"/>
    <col min="5" max="5" width="3.7109375" style="275" customWidth="1"/>
    <col min="6" max="6" width="3.57421875" style="275" customWidth="1"/>
    <col min="7" max="8" width="4.421875" style="116" customWidth="1"/>
    <col min="9" max="9" width="3.8515625" style="116" customWidth="1"/>
    <col min="10" max="10" width="4.140625" style="116" customWidth="1"/>
    <col min="11" max="15" width="4.421875" style="116" customWidth="1"/>
    <col min="16" max="16" width="3.28125" style="116" customWidth="1"/>
    <col min="17" max="17" width="4.421875" style="116" customWidth="1"/>
    <col min="18" max="18" width="3.28125" style="116" customWidth="1"/>
    <col min="19" max="19" width="5.00390625" style="116" customWidth="1"/>
    <col min="20" max="20" width="8.140625" style="116" customWidth="1"/>
    <col min="21" max="22" width="4.421875" style="116" customWidth="1"/>
    <col min="23" max="23" width="4.00390625" style="116" customWidth="1"/>
    <col min="24" max="24" width="3.140625" style="116" customWidth="1"/>
    <col min="25" max="26" width="3.8515625" style="116" customWidth="1"/>
    <col min="27" max="27" width="4.421875" style="116" customWidth="1"/>
    <col min="28" max="28" width="3.7109375" style="116" customWidth="1"/>
    <col min="29" max="29" width="4.421875" style="116" customWidth="1"/>
    <col min="30" max="30" width="4.00390625" style="116" customWidth="1"/>
    <col min="31" max="31" width="6.8515625" style="275" customWidth="1"/>
    <col min="32" max="32" width="4.8515625" style="275" customWidth="1"/>
    <col min="33" max="33" width="7.8515625" style="275" customWidth="1"/>
    <col min="34" max="34" width="10.28125" style="275" customWidth="1"/>
    <col min="35" max="35" width="5.57421875" style="275" customWidth="1"/>
    <col min="36" max="36" width="11.57421875" style="275" customWidth="1"/>
    <col min="37" max="52" width="3.7109375" style="275" customWidth="1"/>
    <col min="53" max="53" width="6.8515625" style="275" customWidth="1"/>
    <col min="54" max="54" width="4.8515625" style="275" customWidth="1"/>
    <col min="55" max="55" width="12.28125" style="449" customWidth="1"/>
    <col min="56" max="130" width="3.7109375" style="275" customWidth="1"/>
    <col min="131" max="16384" width="9.140625" style="275" customWidth="1"/>
  </cols>
  <sheetData>
    <row r="1" spans="4:109" ht="15" customHeight="1">
      <c r="D1" s="275" t="s">
        <v>27</v>
      </c>
      <c r="AL1" s="276"/>
      <c r="AN1" s="276"/>
      <c r="AP1" s="276"/>
      <c r="CU1" s="277"/>
      <c r="CV1" s="277"/>
      <c r="CW1" s="277"/>
      <c r="CX1" s="278"/>
      <c r="DC1" s="277"/>
      <c r="DD1" s="278"/>
      <c r="DE1" s="277"/>
    </row>
    <row r="2" spans="1:109" ht="15" customHeight="1">
      <c r="A2" s="279" t="s">
        <v>179</v>
      </c>
      <c r="B2" s="280"/>
      <c r="C2" s="280"/>
      <c r="D2" s="276"/>
      <c r="E2" s="276"/>
      <c r="F2" s="276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S2" s="276"/>
      <c r="AU2" s="276"/>
      <c r="AW2" s="276"/>
      <c r="AY2" s="276"/>
      <c r="BA2" s="276"/>
      <c r="BB2" s="276"/>
      <c r="BD2" s="276"/>
      <c r="BF2" s="276"/>
      <c r="BU2" s="276"/>
      <c r="BV2" s="276"/>
      <c r="CU2" s="277"/>
      <c r="CV2" s="277"/>
      <c r="CW2" s="277"/>
      <c r="CX2" s="278"/>
      <c r="DC2" s="277"/>
      <c r="DD2" s="278"/>
      <c r="DE2" s="277"/>
    </row>
    <row r="3" spans="1:120" ht="15" customHeight="1">
      <c r="A3" s="281"/>
      <c r="B3" s="47"/>
      <c r="C3" s="282"/>
      <c r="D3" s="283" t="s">
        <v>178</v>
      </c>
      <c r="E3" s="491" t="s">
        <v>56</v>
      </c>
      <c r="F3" s="492"/>
      <c r="G3" s="451" t="s">
        <v>57</v>
      </c>
      <c r="H3" s="452"/>
      <c r="I3" s="451" t="s">
        <v>52</v>
      </c>
      <c r="J3" s="452"/>
      <c r="K3" s="451" t="s">
        <v>254</v>
      </c>
      <c r="L3" s="452"/>
      <c r="M3" s="451" t="s">
        <v>256</v>
      </c>
      <c r="N3" s="452"/>
      <c r="O3" s="451" t="s">
        <v>72</v>
      </c>
      <c r="P3" s="452"/>
      <c r="Q3" s="451" t="s">
        <v>257</v>
      </c>
      <c r="R3" s="452"/>
      <c r="S3" s="353" t="s">
        <v>54</v>
      </c>
      <c r="T3" s="354" t="s">
        <v>66</v>
      </c>
      <c r="U3" s="453" t="s">
        <v>259</v>
      </c>
      <c r="V3" s="454"/>
      <c r="W3" s="453" t="s">
        <v>258</v>
      </c>
      <c r="X3" s="454"/>
      <c r="Y3" s="453" t="s">
        <v>60</v>
      </c>
      <c r="Z3" s="454"/>
      <c r="AA3" s="453" t="s">
        <v>260</v>
      </c>
      <c r="AB3" s="454"/>
      <c r="AC3" s="453" t="s">
        <v>262</v>
      </c>
      <c r="AD3" s="454"/>
      <c r="AE3" s="370" t="s">
        <v>61</v>
      </c>
      <c r="AF3" s="370" t="s">
        <v>66</v>
      </c>
      <c r="AG3" s="499" t="s">
        <v>275</v>
      </c>
      <c r="AH3" s="501" t="s">
        <v>273</v>
      </c>
      <c r="AI3" s="488" t="s">
        <v>274</v>
      </c>
      <c r="AJ3" s="488"/>
      <c r="AK3" s="491" t="s">
        <v>297</v>
      </c>
      <c r="AL3" s="493"/>
      <c r="AM3" s="491" t="s">
        <v>298</v>
      </c>
      <c r="AN3" s="493"/>
      <c r="AO3" s="492" t="s">
        <v>300</v>
      </c>
      <c r="AP3" s="492"/>
      <c r="AQ3" s="491" t="s">
        <v>302</v>
      </c>
      <c r="AR3" s="493"/>
      <c r="AS3" s="491" t="s">
        <v>291</v>
      </c>
      <c r="AT3" s="493"/>
      <c r="AU3" s="491" t="s">
        <v>303</v>
      </c>
      <c r="AV3" s="493"/>
      <c r="AW3" s="491" t="s">
        <v>304</v>
      </c>
      <c r="AX3" s="492"/>
      <c r="AY3" s="491" t="s">
        <v>305</v>
      </c>
      <c r="AZ3" s="492"/>
      <c r="BA3" s="370" t="s">
        <v>61</v>
      </c>
      <c r="BB3" s="370" t="s">
        <v>66</v>
      </c>
      <c r="BD3" s="491"/>
      <c r="BE3" s="493"/>
      <c r="BF3" s="491"/>
      <c r="BG3" s="493"/>
      <c r="BH3" s="491"/>
      <c r="BI3" s="492"/>
      <c r="BJ3" s="491"/>
      <c r="BK3" s="493"/>
      <c r="BL3" s="284"/>
      <c r="BM3" s="283"/>
      <c r="BN3" s="283"/>
      <c r="BO3" s="47"/>
      <c r="BP3" s="47"/>
      <c r="BQ3" s="491"/>
      <c r="BR3" s="493"/>
      <c r="BS3" s="491"/>
      <c r="BT3" s="493"/>
      <c r="BU3" s="492"/>
      <c r="BV3" s="492"/>
      <c r="BW3" s="285"/>
      <c r="BX3" s="283"/>
      <c r="BY3" s="47"/>
      <c r="BZ3" s="491"/>
      <c r="CA3" s="493"/>
      <c r="CB3" s="283"/>
      <c r="CC3" s="283"/>
      <c r="CD3" s="283"/>
      <c r="CE3" s="283"/>
      <c r="CF3" s="283"/>
      <c r="CG3" s="283"/>
      <c r="CH3" s="47"/>
      <c r="CI3" s="284"/>
      <c r="CJ3" s="55"/>
      <c r="CK3" s="55"/>
      <c r="CL3" s="55"/>
      <c r="CM3" s="55"/>
      <c r="CN3" s="52"/>
      <c r="CO3" s="53"/>
      <c r="CP3" s="289" t="s">
        <v>12</v>
      </c>
      <c r="CQ3" s="289" t="s">
        <v>13</v>
      </c>
      <c r="CR3" s="52"/>
      <c r="CS3" s="53"/>
      <c r="CT3" s="52" t="s">
        <v>14</v>
      </c>
      <c r="CU3" s="53"/>
      <c r="CV3" s="52"/>
      <c r="CW3" s="53"/>
      <c r="CX3" s="52" t="s">
        <v>15</v>
      </c>
      <c r="CY3" s="53"/>
      <c r="CZ3" s="52" t="s">
        <v>16</v>
      </c>
      <c r="DA3" s="53"/>
      <c r="DB3" s="54" t="s">
        <v>17</v>
      </c>
      <c r="DC3" s="54" t="s">
        <v>18</v>
      </c>
      <c r="DD3" s="54" t="s">
        <v>19</v>
      </c>
      <c r="DE3" s="54" t="s">
        <v>20</v>
      </c>
      <c r="DF3" s="54" t="s">
        <v>21</v>
      </c>
      <c r="DG3" s="52" t="s">
        <v>22</v>
      </c>
      <c r="DH3" s="53"/>
      <c r="DI3" s="52" t="s">
        <v>22</v>
      </c>
      <c r="DJ3" s="53"/>
      <c r="DK3" s="55"/>
      <c r="DL3" s="53"/>
      <c r="DM3" s="54" t="s">
        <v>23</v>
      </c>
      <c r="DN3" s="54" t="s">
        <v>21</v>
      </c>
      <c r="DO3" s="54" t="s">
        <v>16</v>
      </c>
      <c r="DP3" s="281" t="s">
        <v>24</v>
      </c>
    </row>
    <row r="4" spans="1:120" ht="15" customHeight="1">
      <c r="A4" s="281" t="s">
        <v>11</v>
      </c>
      <c r="B4" s="47" t="s">
        <v>130</v>
      </c>
      <c r="C4" s="282"/>
      <c r="D4" s="62"/>
      <c r="E4" s="485"/>
      <c r="F4" s="486"/>
      <c r="G4" s="495"/>
      <c r="H4" s="496"/>
      <c r="I4" s="96"/>
      <c r="J4" s="92"/>
      <c r="K4" s="94" t="s">
        <v>255</v>
      </c>
      <c r="L4" s="94"/>
      <c r="M4" s="96"/>
      <c r="N4" s="94"/>
      <c r="O4" s="96" t="s">
        <v>73</v>
      </c>
      <c r="P4" s="92"/>
      <c r="Q4" s="96"/>
      <c r="R4" s="92"/>
      <c r="S4" s="355" t="s">
        <v>55</v>
      </c>
      <c r="T4" s="356" t="s">
        <v>264</v>
      </c>
      <c r="U4" s="497" t="s">
        <v>67</v>
      </c>
      <c r="V4" s="498"/>
      <c r="W4" s="121"/>
      <c r="X4" s="122"/>
      <c r="Y4" s="497"/>
      <c r="Z4" s="498"/>
      <c r="AA4" s="497" t="s">
        <v>261</v>
      </c>
      <c r="AB4" s="498"/>
      <c r="AC4" s="497" t="s">
        <v>263</v>
      </c>
      <c r="AD4" s="498"/>
      <c r="AE4" s="371" t="s">
        <v>270</v>
      </c>
      <c r="AF4" s="372" t="s">
        <v>276</v>
      </c>
      <c r="AG4" s="500"/>
      <c r="AH4" s="502"/>
      <c r="AI4" s="489"/>
      <c r="AJ4" s="489"/>
      <c r="AK4" s="55" t="s">
        <v>299</v>
      </c>
      <c r="AL4" s="290"/>
      <c r="AM4" s="55"/>
      <c r="AN4" s="290"/>
      <c r="AO4" s="485" t="s">
        <v>301</v>
      </c>
      <c r="AP4" s="494"/>
      <c r="AQ4" s="55"/>
      <c r="AR4" s="55"/>
      <c r="AS4" s="483"/>
      <c r="AT4" s="484"/>
      <c r="AU4" s="485"/>
      <c r="AV4" s="486"/>
      <c r="AW4" s="483"/>
      <c r="AX4" s="487"/>
      <c r="AY4" s="485" t="s">
        <v>306</v>
      </c>
      <c r="AZ4" s="486"/>
      <c r="BA4" s="371" t="s">
        <v>270</v>
      </c>
      <c r="BB4" s="372" t="s">
        <v>276</v>
      </c>
      <c r="BD4" s="55"/>
      <c r="BE4" s="287"/>
      <c r="BF4" s="55"/>
      <c r="BG4" s="288"/>
      <c r="BH4" s="286"/>
      <c r="BI4" s="288"/>
      <c r="BJ4" s="485"/>
      <c r="BK4" s="486"/>
      <c r="BL4" s="53"/>
      <c r="BM4" s="288"/>
      <c r="BN4" s="288"/>
      <c r="BO4" s="286"/>
      <c r="BP4" s="286"/>
      <c r="BQ4" s="286"/>
      <c r="BR4" s="287"/>
      <c r="BS4" s="288"/>
      <c r="BT4" s="287"/>
      <c r="BU4" s="288"/>
      <c r="BV4" s="288"/>
      <c r="BW4" s="54"/>
      <c r="BX4" s="288"/>
      <c r="BY4" s="62"/>
      <c r="BZ4" s="286"/>
      <c r="CA4" s="287"/>
      <c r="CB4" s="288"/>
      <c r="CC4" s="288"/>
      <c r="CD4" s="288"/>
      <c r="CE4" s="288"/>
      <c r="CF4" s="288"/>
      <c r="CG4" s="288"/>
      <c r="CH4" s="286"/>
      <c r="CI4" s="287"/>
      <c r="CJ4" s="55"/>
      <c r="CK4" s="55"/>
      <c r="CL4" s="55"/>
      <c r="CM4" s="55"/>
      <c r="CN4" s="292"/>
      <c r="CO4" s="293"/>
      <c r="CP4" s="289"/>
      <c r="CQ4" s="291"/>
      <c r="CR4" s="52"/>
      <c r="CS4" s="55"/>
      <c r="CT4" s="52"/>
      <c r="CU4" s="55"/>
      <c r="CV4" s="52"/>
      <c r="CW4" s="55"/>
      <c r="CX4" s="52"/>
      <c r="CY4" s="55"/>
      <c r="CZ4" s="52"/>
      <c r="DA4" s="55"/>
      <c r="DB4" s="62"/>
      <c r="DC4" s="62"/>
      <c r="DD4" s="62"/>
      <c r="DE4" s="62"/>
      <c r="DF4" s="62"/>
      <c r="DG4" s="52"/>
      <c r="DH4" s="55"/>
      <c r="DI4" s="52"/>
      <c r="DJ4" s="55"/>
      <c r="DK4" s="55"/>
      <c r="DL4" s="55"/>
      <c r="DM4" s="62"/>
      <c r="DN4" s="62"/>
      <c r="DO4" s="54"/>
      <c r="DP4" s="294"/>
    </row>
    <row r="5" spans="1:120" ht="15" customHeight="1">
      <c r="A5" s="295"/>
      <c r="B5" s="62"/>
      <c r="C5" s="296"/>
      <c r="D5" s="55"/>
      <c r="E5" s="62">
        <v>5</v>
      </c>
      <c r="F5" s="53"/>
      <c r="G5" s="94">
        <v>4</v>
      </c>
      <c r="H5" s="94"/>
      <c r="I5" s="96">
        <v>6</v>
      </c>
      <c r="J5" s="92"/>
      <c r="K5" s="92">
        <v>8</v>
      </c>
      <c r="L5" s="92"/>
      <c r="M5" s="92">
        <v>4</v>
      </c>
      <c r="N5" s="92"/>
      <c r="O5" s="92">
        <v>2</v>
      </c>
      <c r="P5" s="92"/>
      <c r="Q5" s="92">
        <v>5</v>
      </c>
      <c r="R5" s="92"/>
      <c r="S5" s="92">
        <f>Q5+O5+M5+K5+I5+G5+E5</f>
        <v>34</v>
      </c>
      <c r="T5" s="98"/>
      <c r="U5" s="92">
        <v>3</v>
      </c>
      <c r="V5" s="92"/>
      <c r="W5" s="92">
        <v>3</v>
      </c>
      <c r="X5" s="92"/>
      <c r="Y5" s="92">
        <v>3</v>
      </c>
      <c r="Z5" s="92"/>
      <c r="AA5" s="92">
        <v>3</v>
      </c>
      <c r="AB5" s="92"/>
      <c r="AC5" s="92">
        <v>3</v>
      </c>
      <c r="AD5" s="92"/>
      <c r="AE5" s="371">
        <f>AC5+AA5+Y5+W5+U5</f>
        <v>15</v>
      </c>
      <c r="AF5" s="371"/>
      <c r="AG5" s="358">
        <f>AE5+S5</f>
        <v>49</v>
      </c>
      <c r="AH5" s="503"/>
      <c r="AI5" s="490"/>
      <c r="AJ5" s="490"/>
      <c r="AK5" s="62">
        <v>5</v>
      </c>
      <c r="AL5" s="68"/>
      <c r="AM5" s="62">
        <v>3</v>
      </c>
      <c r="AN5" s="68"/>
      <c r="AO5" s="62">
        <v>3</v>
      </c>
      <c r="AP5" s="68"/>
      <c r="AQ5" s="62">
        <v>4</v>
      </c>
      <c r="AR5" s="62"/>
      <c r="AS5" s="62">
        <v>3</v>
      </c>
      <c r="AT5" s="293"/>
      <c r="AU5" s="62">
        <v>3</v>
      </c>
      <c r="AV5" s="293"/>
      <c r="AW5" s="62">
        <v>3</v>
      </c>
      <c r="AX5" s="297"/>
      <c r="AY5" s="62">
        <v>1</v>
      </c>
      <c r="AZ5" s="297"/>
      <c r="BA5" s="371">
        <f>AY5+AW5+AU5+AS5+AQ5+AO5+AM5+AK5</f>
        <v>25</v>
      </c>
      <c r="BB5" s="371"/>
      <c r="BC5" s="450"/>
      <c r="BD5" s="62"/>
      <c r="BE5" s="293"/>
      <c r="BF5" s="62"/>
      <c r="BG5" s="297"/>
      <c r="BH5" s="67"/>
      <c r="BI5" s="293"/>
      <c r="BJ5" s="62"/>
      <c r="BK5" s="53"/>
      <c r="BL5" s="297"/>
      <c r="BM5" s="68"/>
      <c r="BN5" s="67"/>
      <c r="BO5" s="67"/>
      <c r="BP5" s="67"/>
      <c r="BQ5" s="67"/>
      <c r="BR5" s="293"/>
      <c r="BS5" s="297"/>
      <c r="BT5" s="293"/>
      <c r="BU5" s="55"/>
      <c r="BV5" s="55"/>
      <c r="BW5" s="68"/>
      <c r="BX5" s="297"/>
      <c r="BY5" s="68"/>
      <c r="BZ5" s="67"/>
      <c r="CA5" s="293"/>
      <c r="CB5" s="297"/>
      <c r="CC5" s="297"/>
      <c r="CD5" s="297"/>
      <c r="CE5" s="297"/>
      <c r="CF5" s="297"/>
      <c r="CG5" s="297"/>
      <c r="CH5" s="67"/>
      <c r="CI5" s="293"/>
      <c r="CJ5" s="297"/>
      <c r="CK5" s="67"/>
      <c r="CL5" s="67"/>
      <c r="CM5" s="67"/>
      <c r="CN5" s="67"/>
      <c r="CO5" s="67"/>
      <c r="CP5" s="68"/>
      <c r="CQ5" s="67"/>
      <c r="CR5" s="67"/>
      <c r="CS5" s="67"/>
      <c r="CT5" s="67">
        <v>4</v>
      </c>
      <c r="CU5" s="67"/>
      <c r="CV5" s="67">
        <v>2</v>
      </c>
      <c r="CW5" s="67"/>
      <c r="CX5" s="67">
        <v>8</v>
      </c>
      <c r="CY5" s="67"/>
      <c r="CZ5" s="67">
        <v>10</v>
      </c>
      <c r="DA5" s="67"/>
      <c r="DB5" s="67">
        <v>42</v>
      </c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8"/>
      <c r="DP5" s="295"/>
    </row>
    <row r="6" spans="1:120" ht="15" customHeight="1">
      <c r="A6" s="298">
        <v>1</v>
      </c>
      <c r="B6" s="299" t="s">
        <v>134</v>
      </c>
      <c r="C6" s="300" t="s">
        <v>133</v>
      </c>
      <c r="D6" s="302" t="s">
        <v>235</v>
      </c>
      <c r="E6" s="303">
        <v>8</v>
      </c>
      <c r="F6" s="303"/>
      <c r="G6" s="145">
        <v>6.8</v>
      </c>
      <c r="H6" s="146"/>
      <c r="I6" s="145">
        <v>5.4</v>
      </c>
      <c r="J6" s="147"/>
      <c r="K6" s="145">
        <v>5.1</v>
      </c>
      <c r="L6" s="147"/>
      <c r="M6" s="145">
        <v>7</v>
      </c>
      <c r="N6" s="147"/>
      <c r="O6" s="145">
        <v>5</v>
      </c>
      <c r="P6" s="147"/>
      <c r="Q6" s="165">
        <v>5.3</v>
      </c>
      <c r="R6" s="147"/>
      <c r="S6" s="147">
        <f>Q6*$Q$5+O6*$O$5+M6*$M$5+K6*$K$5+I6*$I$5+G6*$G$5+E6*$E$5</f>
        <v>204.89999999999998</v>
      </c>
      <c r="T6" s="145">
        <f>S6/$S$5</f>
        <v>6.026470588235293</v>
      </c>
      <c r="U6" s="147">
        <v>6.9</v>
      </c>
      <c r="V6" s="147"/>
      <c r="W6" s="145">
        <v>6.7</v>
      </c>
      <c r="X6" s="147"/>
      <c r="Y6" s="145">
        <v>6.5</v>
      </c>
      <c r="Z6" s="145"/>
      <c r="AA6" s="145">
        <v>6.5</v>
      </c>
      <c r="AB6" s="145"/>
      <c r="AC6" s="145">
        <v>6</v>
      </c>
      <c r="AD6" s="145"/>
      <c r="AE6" s="303">
        <f>AC6*$AC$5+AA6*$AA$5+Y6*$Y$5+W6*$W$5+U6*$U$5</f>
        <v>97.8</v>
      </c>
      <c r="AF6" s="303">
        <f>AE6/$AE$5</f>
        <v>6.52</v>
      </c>
      <c r="AG6" s="384">
        <f>(AE6+S6)/$AG$5</f>
        <v>6.177551020408163</v>
      </c>
      <c r="AH6" s="361" t="str">
        <f>IF(AG6&gt;=8.95,"XuÊt s¾c",IF(AG6&gt;=7.95,"Giái",IF(AG6&gt;=6.95,"Kh¸",IF(AG6&gt;=5.95,"TB Kh¸",IF(AG6&gt;=4.95,"Trung b×nh",IF(AG6&gt;=3.95,"YÕu",IF(AG6&lt;3.95,"KÐm")))))))</f>
        <v>TB Kh¸</v>
      </c>
      <c r="AI6" s="511">
        <f>SUM((IF(E6&gt;=5,0,$E$5)),(IF(G6&gt;=5,0,$G$5)),(IF(I6&gt;=5,0,$I$5)),(IF(K6&gt;=5,0,$K$5)),,(IF(M6&gt;=5,0,$M$5)),(IF(O6&gt;=5,0,$O$5)),(IF(Q6&gt;=5,0,$Q$5)),,(IF(U6&gt;=5,0,$U$5)),(IF(W6&gt;=5,0,$W$5)),(IF(Y6&gt;=5,0,$Y$5)),(IF(AA6&gt;=5,0,$AA$5)),(IF(AC6&gt;=5,0,$AC$5)))</f>
        <v>0</v>
      </c>
      <c r="AJ6" s="360" t="str">
        <f>IF($AG6&lt;3.495,"Th«i häc",IF($AG6&lt;4.995,"Ngõng häc",IF($AL6&gt;25,"Ngõng häc","Lªn líp")))</f>
        <v>Lªn líp</v>
      </c>
      <c r="AK6" s="303">
        <v>6.7</v>
      </c>
      <c r="AL6" s="303"/>
      <c r="AM6" s="303">
        <v>4</v>
      </c>
      <c r="AN6" s="303"/>
      <c r="AO6" s="303">
        <v>5</v>
      </c>
      <c r="AP6" s="303"/>
      <c r="AQ6" s="303">
        <v>5</v>
      </c>
      <c r="AR6" s="303"/>
      <c r="AS6" s="303">
        <v>6</v>
      </c>
      <c r="AT6" s="303"/>
      <c r="AU6" s="303">
        <v>4.9</v>
      </c>
      <c r="AV6" s="303"/>
      <c r="AW6" s="303">
        <v>5.1</v>
      </c>
      <c r="AX6" s="303"/>
      <c r="AY6" s="303">
        <v>6</v>
      </c>
      <c r="AZ6" s="303"/>
      <c r="BA6" s="481">
        <f>AY6*$AY$5+AW6*$AW$5+AU6*$AU$5+AS6*$AS$5+AQ6*$AQ$5+AO6*$AO$5+AM6*$AM$5+AK6*$AK$5</f>
        <v>134.5</v>
      </c>
      <c r="BB6" s="303">
        <f>BA6/$BA$5</f>
        <v>5.38</v>
      </c>
      <c r="BC6" s="472" t="str">
        <f aca="true" t="shared" si="0" ref="BC6:BC34">IF(BB6&gt;=8.995,"Xuất sắc",IF(BB6&gt;=7.995,"Giỏi",IF(BB6&gt;=6.995,"Khá",IF(BB6&gt;=5.995,"TB Khá",IF(BB6&gt;=4.995,"Trung bình",IF(BB6&gt;=3.995,"Yếu",IF(BB6&lt;3.995,"Kém")))))))</f>
        <v>Trung bình</v>
      </c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6"/>
      <c r="BO6" s="306"/>
      <c r="BP6" s="303"/>
      <c r="BQ6" s="303"/>
      <c r="BR6" s="303"/>
      <c r="BS6" s="303"/>
      <c r="BT6" s="303"/>
      <c r="BU6" s="303"/>
      <c r="BV6" s="304"/>
      <c r="BW6" s="303"/>
      <c r="BX6" s="307"/>
      <c r="BY6" s="308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  <c r="CU6" s="305"/>
      <c r="CV6" s="305"/>
      <c r="CW6" s="305"/>
      <c r="CX6" s="309"/>
      <c r="CY6" s="303"/>
      <c r="CZ6" s="303"/>
      <c r="DA6" s="274"/>
      <c r="DB6" s="256"/>
      <c r="DC6" s="310"/>
      <c r="DD6" s="261"/>
      <c r="DE6" s="258"/>
      <c r="DF6" s="256"/>
      <c r="DG6" s="311"/>
      <c r="DH6" s="311"/>
      <c r="DI6" s="311"/>
      <c r="DJ6" s="311"/>
      <c r="DK6" s="311"/>
      <c r="DL6" s="311"/>
      <c r="DM6" s="311"/>
      <c r="DN6" s="311"/>
      <c r="DO6" s="311"/>
      <c r="DP6" s="312"/>
    </row>
    <row r="7" spans="1:146" ht="15" customHeight="1">
      <c r="A7" s="298">
        <v>2</v>
      </c>
      <c r="B7" s="313" t="s">
        <v>135</v>
      </c>
      <c r="C7" s="314" t="s">
        <v>136</v>
      </c>
      <c r="D7" s="315" t="s">
        <v>236</v>
      </c>
      <c r="E7" s="256">
        <v>7</v>
      </c>
      <c r="F7" s="256"/>
      <c r="G7" s="145">
        <v>6.4</v>
      </c>
      <c r="H7" s="145"/>
      <c r="I7" s="145">
        <v>6.8</v>
      </c>
      <c r="J7" s="147"/>
      <c r="K7" s="145">
        <v>5.8</v>
      </c>
      <c r="L7" s="147"/>
      <c r="M7" s="145">
        <v>7.6</v>
      </c>
      <c r="N7" s="147"/>
      <c r="O7" s="145">
        <v>5</v>
      </c>
      <c r="P7" s="147">
        <v>3.5</v>
      </c>
      <c r="Q7" s="148">
        <v>6.8</v>
      </c>
      <c r="R7" s="147"/>
      <c r="S7" s="147">
        <f aca="true" t="shared" si="1" ref="S7:S34">Q7*$Q$5+O7*$O$5+M7*$M$5+K7*$K$5+I7*$I$5+G7*$G$5+E7*$E$5</f>
        <v>222.20000000000002</v>
      </c>
      <c r="T7" s="145">
        <f aca="true" t="shared" si="2" ref="T7:T34">S7/$S$5</f>
        <v>6.53529411764706</v>
      </c>
      <c r="U7" s="147">
        <v>7.7</v>
      </c>
      <c r="V7" s="146"/>
      <c r="W7" s="145">
        <v>7</v>
      </c>
      <c r="X7" s="146"/>
      <c r="Y7" s="147">
        <v>7.4</v>
      </c>
      <c r="Z7" s="145"/>
      <c r="AA7" s="145">
        <v>8.3</v>
      </c>
      <c r="AB7" s="145"/>
      <c r="AC7" s="145">
        <v>8</v>
      </c>
      <c r="AD7" s="145"/>
      <c r="AE7" s="256">
        <f aca="true" t="shared" si="3" ref="AE7:AE34">AC7*$AC$5+AA7*$AA$5+Y7*$Y$5+W7*$W$5+U7*$U$5</f>
        <v>115.20000000000002</v>
      </c>
      <c r="AF7" s="256">
        <f aca="true" t="shared" si="4" ref="AF7:AF34">AE7/$AE$5</f>
        <v>7.6800000000000015</v>
      </c>
      <c r="AG7" s="384">
        <f aca="true" t="shared" si="5" ref="AG7:AG34">(AE7+S7)/$AG$5</f>
        <v>6.885714285714286</v>
      </c>
      <c r="AH7" s="361" t="str">
        <f aca="true" t="shared" si="6" ref="AH7:AH34">IF(AG7&gt;=8.95,"XuÊt s¾c",IF(AG7&gt;=7.95,"Giái",IF(AG7&gt;=6.95,"Kh¸",IF(AG7&gt;=5.95,"TB Kh¸",IF(AG7&gt;=4.95,"Trung b×nh",IF(AG7&gt;=3.95,"YÕu",IF(AG7&lt;3.95,"KÐm")))))))</f>
        <v>TB Kh¸</v>
      </c>
      <c r="AI7" s="511">
        <f aca="true" t="shared" si="7" ref="AI7:AI34">SUM((IF(E7&gt;=5,0,$E$5)),(IF(G7&gt;=5,0,$G$5)),(IF(I7&gt;=5,0,$I$5)),(IF(K7&gt;=5,0,$K$5)),,(IF(M7&gt;=5,0,$M$5)),(IF(O7&gt;=5,0,$O$5)),(IF(Q7&gt;=5,0,$Q$5)),,(IF(U7&gt;=5,0,$U$5)),(IF(W7&gt;=5,0,$W$5)),(IF(Y7&gt;=5,0,$Y$5)),(IF(AA7&gt;=5,0,$AA$5)),(IF(AC7&gt;=5,0,$AC$5)))</f>
        <v>0</v>
      </c>
      <c r="AJ7" s="363" t="str">
        <f aca="true" t="shared" si="8" ref="AJ7:AJ34">IF($AG7&lt;3.495,"Th«i häc",IF($AG7&lt;4.995,"Ngõng häc",IF($AL7&gt;25,"Ngõng häc","Lªn líp")))</f>
        <v>Lªn líp</v>
      </c>
      <c r="AK7" s="256">
        <v>8.6</v>
      </c>
      <c r="AL7" s="256"/>
      <c r="AM7" s="256">
        <v>5.5</v>
      </c>
      <c r="AN7" s="256"/>
      <c r="AO7" s="256">
        <v>7.3</v>
      </c>
      <c r="AP7" s="256"/>
      <c r="AQ7" s="256">
        <v>5.5</v>
      </c>
      <c r="AR7" s="256"/>
      <c r="AS7" s="256">
        <v>7.3</v>
      </c>
      <c r="AT7" s="256"/>
      <c r="AU7" s="256">
        <v>5</v>
      </c>
      <c r="AV7" s="256"/>
      <c r="AW7" s="256">
        <v>6.5</v>
      </c>
      <c r="AX7" s="256"/>
      <c r="AY7" s="256">
        <v>7</v>
      </c>
      <c r="AZ7" s="256"/>
      <c r="BA7" s="481">
        <f aca="true" t="shared" si="9" ref="BA7:BA34">AY7*$AY$5+AW7*$AW$5+AU7*$AU$5+AS7*$AS$5+AQ7*$AQ$5+AO7*$AO$5+AM7*$AM$5+AK7*$AK$5</f>
        <v>166.8</v>
      </c>
      <c r="BB7" s="303">
        <f aca="true" t="shared" si="10" ref="BB7:BB34">BA7/$BA$5</f>
        <v>6.672000000000001</v>
      </c>
      <c r="BC7" s="472" t="str">
        <f t="shared" si="0"/>
        <v>TB Khá</v>
      </c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9"/>
      <c r="BO7" s="259"/>
      <c r="BP7" s="256"/>
      <c r="BQ7" s="256"/>
      <c r="BR7" s="256"/>
      <c r="BS7" s="256"/>
      <c r="BT7" s="256"/>
      <c r="BU7" s="256"/>
      <c r="BV7" s="257"/>
      <c r="BW7" s="256"/>
      <c r="BX7" s="256"/>
      <c r="BY7" s="260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8"/>
      <c r="CV7" s="258"/>
      <c r="CW7" s="258"/>
      <c r="CX7" s="261"/>
      <c r="CY7" s="256"/>
      <c r="CZ7" s="256"/>
      <c r="DA7" s="274"/>
      <c r="DB7" s="256"/>
      <c r="DC7" s="258"/>
      <c r="DD7" s="261"/>
      <c r="DE7" s="258"/>
      <c r="DF7" s="256"/>
      <c r="DG7" s="256"/>
      <c r="DH7" s="256"/>
      <c r="DI7" s="256"/>
      <c r="DJ7" s="256"/>
      <c r="DK7" s="256"/>
      <c r="DL7" s="256"/>
      <c r="DM7" s="256"/>
      <c r="DN7" s="256"/>
      <c r="DO7" s="256"/>
      <c r="DP7" s="262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  <c r="EI7" s="263"/>
      <c r="EJ7" s="263"/>
      <c r="EK7" s="263"/>
      <c r="EL7" s="263"/>
      <c r="EM7" s="263"/>
      <c r="EN7" s="263"/>
      <c r="EO7" s="263"/>
      <c r="EP7" s="264"/>
    </row>
    <row r="8" spans="1:146" ht="15" customHeight="1">
      <c r="A8" s="298">
        <v>3</v>
      </c>
      <c r="B8" s="313" t="s">
        <v>32</v>
      </c>
      <c r="C8" s="314" t="s">
        <v>136</v>
      </c>
      <c r="D8" s="315">
        <v>34153</v>
      </c>
      <c r="E8" s="256">
        <v>6</v>
      </c>
      <c r="F8" s="256"/>
      <c r="G8" s="145">
        <v>5</v>
      </c>
      <c r="H8" s="146"/>
      <c r="I8" s="145">
        <v>5.1</v>
      </c>
      <c r="J8" s="146"/>
      <c r="K8" s="145">
        <v>5</v>
      </c>
      <c r="L8" s="146" t="s">
        <v>271</v>
      </c>
      <c r="M8" s="145">
        <v>5.6</v>
      </c>
      <c r="N8" s="146"/>
      <c r="O8" s="145">
        <v>5.6</v>
      </c>
      <c r="P8" s="146"/>
      <c r="Q8" s="148">
        <v>2.9</v>
      </c>
      <c r="R8" s="146" t="s">
        <v>272</v>
      </c>
      <c r="S8" s="147">
        <f t="shared" si="1"/>
        <v>168.7</v>
      </c>
      <c r="T8" s="145">
        <f t="shared" si="2"/>
        <v>4.961764705882352</v>
      </c>
      <c r="U8" s="147">
        <v>8</v>
      </c>
      <c r="V8" s="147"/>
      <c r="W8" s="147"/>
      <c r="X8" s="147"/>
      <c r="Y8" s="145">
        <v>6.5</v>
      </c>
      <c r="Z8" s="145"/>
      <c r="AA8" s="145">
        <v>6.7</v>
      </c>
      <c r="AB8" s="145"/>
      <c r="AC8" s="145">
        <v>5.5</v>
      </c>
      <c r="AD8" s="145"/>
      <c r="AE8" s="256">
        <f t="shared" si="3"/>
        <v>80.1</v>
      </c>
      <c r="AF8" s="256">
        <f t="shared" si="4"/>
        <v>5.34</v>
      </c>
      <c r="AG8" s="384">
        <f t="shared" si="5"/>
        <v>5.077551020408163</v>
      </c>
      <c r="AH8" s="361" t="str">
        <f t="shared" si="6"/>
        <v>Trung b×nh</v>
      </c>
      <c r="AI8" s="511">
        <f t="shared" si="7"/>
        <v>8</v>
      </c>
      <c r="AJ8" s="363" t="str">
        <f t="shared" si="8"/>
        <v>Lªn líp</v>
      </c>
      <c r="AK8" s="256">
        <v>6.1</v>
      </c>
      <c r="AL8" s="256"/>
      <c r="AM8" s="256">
        <v>7.5</v>
      </c>
      <c r="AN8" s="256"/>
      <c r="AO8" s="256">
        <v>4.5</v>
      </c>
      <c r="AP8" s="256"/>
      <c r="AQ8" s="256">
        <v>5</v>
      </c>
      <c r="AR8" s="256"/>
      <c r="AS8" s="256">
        <v>6</v>
      </c>
      <c r="AT8" s="256"/>
      <c r="AU8" s="256">
        <v>4.5</v>
      </c>
      <c r="AV8" s="256"/>
      <c r="AW8" s="256">
        <v>5.7</v>
      </c>
      <c r="AX8" s="256"/>
      <c r="AY8" s="256">
        <v>6</v>
      </c>
      <c r="AZ8" s="256"/>
      <c r="BA8" s="481">
        <f t="shared" si="9"/>
        <v>141.1</v>
      </c>
      <c r="BB8" s="303">
        <f t="shared" si="10"/>
        <v>5.644</v>
      </c>
      <c r="BC8" s="472" t="str">
        <f t="shared" si="0"/>
        <v>Trung bình</v>
      </c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9"/>
      <c r="BO8" s="259"/>
      <c r="BP8" s="256"/>
      <c r="BQ8" s="256"/>
      <c r="BR8" s="256"/>
      <c r="BS8" s="256"/>
      <c r="BT8" s="256"/>
      <c r="BU8" s="256"/>
      <c r="BV8" s="257"/>
      <c r="BW8" s="256"/>
      <c r="BX8" s="256"/>
      <c r="BY8" s="260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8"/>
      <c r="CV8" s="258"/>
      <c r="CW8" s="258"/>
      <c r="CX8" s="261"/>
      <c r="CY8" s="256"/>
      <c r="CZ8" s="256"/>
      <c r="DA8" s="274"/>
      <c r="DB8" s="256"/>
      <c r="DC8" s="258"/>
      <c r="DD8" s="261"/>
      <c r="DE8" s="258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316">
        <v>0.6</v>
      </c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4"/>
    </row>
    <row r="9" spans="1:146" ht="15" customHeight="1">
      <c r="A9" s="298">
        <v>4</v>
      </c>
      <c r="B9" s="317" t="s">
        <v>138</v>
      </c>
      <c r="C9" s="318" t="s">
        <v>139</v>
      </c>
      <c r="D9" s="319" t="s">
        <v>238</v>
      </c>
      <c r="E9" s="256">
        <v>8</v>
      </c>
      <c r="F9" s="256"/>
      <c r="G9" s="145">
        <v>5</v>
      </c>
      <c r="H9" s="145"/>
      <c r="I9" s="145">
        <v>7.1</v>
      </c>
      <c r="J9" s="147"/>
      <c r="K9" s="145">
        <v>6.8</v>
      </c>
      <c r="L9" s="147"/>
      <c r="M9" s="145">
        <v>7.6</v>
      </c>
      <c r="N9" s="147"/>
      <c r="O9" s="145">
        <v>6.3</v>
      </c>
      <c r="P9" s="147"/>
      <c r="Q9" s="148">
        <v>7.2</v>
      </c>
      <c r="R9" s="147"/>
      <c r="S9" s="147">
        <f t="shared" si="1"/>
        <v>236</v>
      </c>
      <c r="T9" s="145">
        <f t="shared" si="2"/>
        <v>6.9411764705882355</v>
      </c>
      <c r="U9" s="147">
        <v>8.7</v>
      </c>
      <c r="V9" s="147"/>
      <c r="W9" s="147">
        <v>7.2</v>
      </c>
      <c r="X9" s="147"/>
      <c r="Y9" s="145">
        <v>7.4</v>
      </c>
      <c r="Z9" s="145"/>
      <c r="AA9" s="145">
        <v>8.5</v>
      </c>
      <c r="AB9" s="145"/>
      <c r="AC9" s="145">
        <v>8.1</v>
      </c>
      <c r="AD9" s="145"/>
      <c r="AE9" s="256">
        <f t="shared" si="3"/>
        <v>119.69999999999999</v>
      </c>
      <c r="AF9" s="256">
        <f t="shared" si="4"/>
        <v>7.9799999999999995</v>
      </c>
      <c r="AG9" s="384">
        <f t="shared" si="5"/>
        <v>7.259183673469387</v>
      </c>
      <c r="AH9" s="361" t="str">
        <f t="shared" si="6"/>
        <v>Kh¸</v>
      </c>
      <c r="AI9" s="511">
        <f t="shared" si="7"/>
        <v>0</v>
      </c>
      <c r="AJ9" s="363" t="str">
        <f t="shared" si="8"/>
        <v>Lªn líp</v>
      </c>
      <c r="AK9" s="256">
        <v>8.9</v>
      </c>
      <c r="AL9" s="256"/>
      <c r="AM9" s="256">
        <v>8.5</v>
      </c>
      <c r="AN9" s="256"/>
      <c r="AO9" s="256">
        <v>7</v>
      </c>
      <c r="AP9" s="256"/>
      <c r="AQ9" s="256">
        <v>6.3</v>
      </c>
      <c r="AR9" s="256"/>
      <c r="AS9" s="256">
        <v>8.2</v>
      </c>
      <c r="AT9" s="256"/>
      <c r="AU9" s="256">
        <v>6.9</v>
      </c>
      <c r="AV9" s="256"/>
      <c r="AW9" s="256">
        <v>7.7</v>
      </c>
      <c r="AX9" s="256"/>
      <c r="AY9" s="256">
        <v>7</v>
      </c>
      <c r="AZ9" s="256"/>
      <c r="BA9" s="481">
        <f t="shared" si="9"/>
        <v>191.60000000000002</v>
      </c>
      <c r="BB9" s="303">
        <f t="shared" si="10"/>
        <v>7.664000000000001</v>
      </c>
      <c r="BC9" s="472" t="str">
        <f t="shared" si="0"/>
        <v>Khá</v>
      </c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9"/>
      <c r="BO9" s="259"/>
      <c r="BP9" s="256"/>
      <c r="BQ9" s="256"/>
      <c r="BR9" s="256"/>
      <c r="BS9" s="256"/>
      <c r="BT9" s="256"/>
      <c r="BU9" s="256"/>
      <c r="BV9" s="257"/>
      <c r="BW9" s="256"/>
      <c r="BX9" s="256"/>
      <c r="BY9" s="260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8"/>
      <c r="CV9" s="258"/>
      <c r="CW9" s="258"/>
      <c r="CX9" s="261"/>
      <c r="CY9" s="256"/>
      <c r="CZ9" s="256"/>
      <c r="DA9" s="274"/>
      <c r="DB9" s="256"/>
      <c r="DC9" s="258"/>
      <c r="DD9" s="261"/>
      <c r="DE9" s="258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62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4"/>
    </row>
    <row r="10" spans="1:146" ht="15" customHeight="1">
      <c r="A10" s="298">
        <v>5</v>
      </c>
      <c r="B10" s="313" t="s">
        <v>140</v>
      </c>
      <c r="C10" s="314" t="s">
        <v>37</v>
      </c>
      <c r="D10" s="315" t="s">
        <v>239</v>
      </c>
      <c r="E10" s="256">
        <v>6</v>
      </c>
      <c r="F10" s="256"/>
      <c r="G10" s="145">
        <v>5</v>
      </c>
      <c r="H10" s="145"/>
      <c r="I10" s="145">
        <v>6.2</v>
      </c>
      <c r="J10" s="147"/>
      <c r="K10" s="145">
        <v>5.9</v>
      </c>
      <c r="L10" s="147"/>
      <c r="M10" s="145">
        <v>6.1</v>
      </c>
      <c r="N10" s="147"/>
      <c r="O10" s="145">
        <v>5.1</v>
      </c>
      <c r="P10" s="147"/>
      <c r="Q10" s="165">
        <v>5.3</v>
      </c>
      <c r="R10" s="147"/>
      <c r="S10" s="147">
        <f t="shared" si="1"/>
        <v>195.5</v>
      </c>
      <c r="T10" s="145">
        <f>S10/$S$5</f>
        <v>5.75</v>
      </c>
      <c r="U10" s="145">
        <v>7.4</v>
      </c>
      <c r="V10" s="145"/>
      <c r="W10" s="145">
        <v>5.7</v>
      </c>
      <c r="X10" s="147"/>
      <c r="Y10" s="145">
        <v>5.9</v>
      </c>
      <c r="Z10" s="145"/>
      <c r="AA10" s="145">
        <v>5.7</v>
      </c>
      <c r="AB10" s="145"/>
      <c r="AC10" s="145">
        <v>7.5</v>
      </c>
      <c r="AD10" s="145"/>
      <c r="AE10" s="256">
        <f t="shared" si="3"/>
        <v>96.60000000000001</v>
      </c>
      <c r="AF10" s="256">
        <f t="shared" si="4"/>
        <v>6.44</v>
      </c>
      <c r="AG10" s="384">
        <f t="shared" si="5"/>
        <v>5.961224489795919</v>
      </c>
      <c r="AH10" s="361" t="str">
        <f t="shared" si="6"/>
        <v>TB Kh¸</v>
      </c>
      <c r="AI10" s="511">
        <f t="shared" si="7"/>
        <v>0</v>
      </c>
      <c r="AJ10" s="363" t="str">
        <f t="shared" si="8"/>
        <v>Lªn líp</v>
      </c>
      <c r="AK10" s="256">
        <v>1.8</v>
      </c>
      <c r="AL10" s="256"/>
      <c r="AM10" s="256"/>
      <c r="AN10" s="256"/>
      <c r="AO10" s="256"/>
      <c r="AP10" s="256"/>
      <c r="AQ10" s="256"/>
      <c r="AR10" s="256"/>
      <c r="AS10" s="256"/>
      <c r="AT10" s="256"/>
      <c r="AU10" s="256">
        <v>3.5</v>
      </c>
      <c r="AV10" s="256"/>
      <c r="AW10" s="256"/>
      <c r="AX10" s="256"/>
      <c r="AY10" s="256"/>
      <c r="AZ10" s="256"/>
      <c r="BA10" s="481">
        <f t="shared" si="9"/>
        <v>19.5</v>
      </c>
      <c r="BB10" s="303">
        <f t="shared" si="10"/>
        <v>0.78</v>
      </c>
      <c r="BC10" s="472" t="str">
        <f t="shared" si="0"/>
        <v>Kém</v>
      </c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9"/>
      <c r="BO10" s="259"/>
      <c r="BP10" s="256"/>
      <c r="BQ10" s="256"/>
      <c r="BR10" s="256"/>
      <c r="BS10" s="256"/>
      <c r="BT10" s="256"/>
      <c r="BU10" s="256"/>
      <c r="BV10" s="257"/>
      <c r="BW10" s="256"/>
      <c r="BX10" s="256"/>
      <c r="BY10" s="260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8"/>
      <c r="CV10" s="258"/>
      <c r="CW10" s="258"/>
      <c r="CX10" s="261"/>
      <c r="CY10" s="256"/>
      <c r="CZ10" s="256"/>
      <c r="DA10" s="274"/>
      <c r="DB10" s="256"/>
      <c r="DC10" s="258"/>
      <c r="DD10" s="261"/>
      <c r="DE10" s="258"/>
      <c r="DF10" s="256"/>
      <c r="DG10" s="256"/>
      <c r="DH10" s="256"/>
      <c r="DI10" s="256"/>
      <c r="DJ10" s="256"/>
      <c r="DK10" s="256"/>
      <c r="DL10" s="256"/>
      <c r="DM10" s="256"/>
      <c r="DN10" s="256"/>
      <c r="DO10" s="256"/>
      <c r="DP10" s="262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4"/>
    </row>
    <row r="11" spans="1:146" ht="15" customHeight="1">
      <c r="A11" s="298">
        <v>6</v>
      </c>
      <c r="B11" s="313" t="s">
        <v>141</v>
      </c>
      <c r="C11" s="314" t="s">
        <v>37</v>
      </c>
      <c r="D11" s="315">
        <v>34254</v>
      </c>
      <c r="E11" s="256">
        <v>7</v>
      </c>
      <c r="F11" s="256"/>
      <c r="G11" s="145">
        <v>5</v>
      </c>
      <c r="H11" s="145"/>
      <c r="I11" s="145">
        <v>6.6</v>
      </c>
      <c r="J11" s="147"/>
      <c r="K11" s="145">
        <v>5.9</v>
      </c>
      <c r="L11" s="147"/>
      <c r="M11" s="145">
        <v>5.9</v>
      </c>
      <c r="N11" s="147"/>
      <c r="O11" s="145">
        <v>6.3</v>
      </c>
      <c r="P11" s="147"/>
      <c r="Q11" s="165">
        <v>5.8</v>
      </c>
      <c r="R11" s="147"/>
      <c r="S11" s="147">
        <f t="shared" si="1"/>
        <v>207</v>
      </c>
      <c r="T11" s="145">
        <f t="shared" si="2"/>
        <v>6.088235294117647</v>
      </c>
      <c r="U11" s="145">
        <v>7.4</v>
      </c>
      <c r="V11" s="147"/>
      <c r="W11" s="145">
        <v>6.9</v>
      </c>
      <c r="X11" s="147"/>
      <c r="Y11" s="145">
        <v>6.4</v>
      </c>
      <c r="Z11" s="145"/>
      <c r="AA11" s="145">
        <v>7.9</v>
      </c>
      <c r="AB11" s="145"/>
      <c r="AC11" s="145">
        <v>7.9</v>
      </c>
      <c r="AD11" s="145"/>
      <c r="AE11" s="256">
        <f t="shared" si="3"/>
        <v>109.50000000000001</v>
      </c>
      <c r="AF11" s="256">
        <f t="shared" si="4"/>
        <v>7.300000000000001</v>
      </c>
      <c r="AG11" s="384">
        <f t="shared" si="5"/>
        <v>6.459183673469388</v>
      </c>
      <c r="AH11" s="361" t="str">
        <f t="shared" si="6"/>
        <v>TB Kh¸</v>
      </c>
      <c r="AI11" s="511">
        <f t="shared" si="7"/>
        <v>0</v>
      </c>
      <c r="AJ11" s="363" t="str">
        <f t="shared" si="8"/>
        <v>Lªn líp</v>
      </c>
      <c r="AK11" s="256">
        <v>7.1</v>
      </c>
      <c r="AL11" s="256"/>
      <c r="AM11" s="256">
        <v>5</v>
      </c>
      <c r="AN11" s="256"/>
      <c r="AO11" s="256">
        <v>6.2</v>
      </c>
      <c r="AP11" s="256"/>
      <c r="AQ11" s="256">
        <v>6.2</v>
      </c>
      <c r="AR11" s="256"/>
      <c r="AS11" s="256">
        <v>5.5</v>
      </c>
      <c r="AT11" s="256"/>
      <c r="AU11" s="256">
        <v>7.2</v>
      </c>
      <c r="AV11" s="256"/>
      <c r="AW11" s="256">
        <v>7.2</v>
      </c>
      <c r="AX11" s="256"/>
      <c r="AY11" s="256">
        <v>7</v>
      </c>
      <c r="AZ11" s="256"/>
      <c r="BA11" s="481">
        <f t="shared" si="9"/>
        <v>160.6</v>
      </c>
      <c r="BB11" s="303">
        <f t="shared" si="10"/>
        <v>6.4239999999999995</v>
      </c>
      <c r="BC11" s="472" t="str">
        <f t="shared" si="0"/>
        <v>TB Khá</v>
      </c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9"/>
      <c r="BO11" s="259"/>
      <c r="BP11" s="256"/>
      <c r="BQ11" s="256"/>
      <c r="BR11" s="256"/>
      <c r="BS11" s="256"/>
      <c r="BT11" s="256"/>
      <c r="BU11" s="256"/>
      <c r="BV11" s="257"/>
      <c r="BW11" s="256"/>
      <c r="BX11" s="256"/>
      <c r="BY11" s="260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8"/>
      <c r="CV11" s="258"/>
      <c r="CW11" s="258"/>
      <c r="CX11" s="261"/>
      <c r="CY11" s="256"/>
      <c r="CZ11" s="256"/>
      <c r="DA11" s="274"/>
      <c r="DB11" s="256"/>
      <c r="DC11" s="258"/>
      <c r="DD11" s="261"/>
      <c r="DE11" s="258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62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4"/>
    </row>
    <row r="12" spans="1:146" ht="15" customHeight="1">
      <c r="A12" s="298">
        <v>7</v>
      </c>
      <c r="B12" s="317" t="s">
        <v>142</v>
      </c>
      <c r="C12" s="318" t="s">
        <v>37</v>
      </c>
      <c r="D12" s="319" t="s">
        <v>240</v>
      </c>
      <c r="E12" s="256">
        <v>6</v>
      </c>
      <c r="F12" s="256"/>
      <c r="G12" s="145">
        <v>5</v>
      </c>
      <c r="H12" s="145"/>
      <c r="I12" s="145">
        <v>6</v>
      </c>
      <c r="J12" s="147"/>
      <c r="K12" s="145">
        <v>5.1</v>
      </c>
      <c r="L12" s="147"/>
      <c r="M12" s="145">
        <v>5.8</v>
      </c>
      <c r="N12" s="147">
        <v>4.3</v>
      </c>
      <c r="O12" s="145">
        <v>5.6</v>
      </c>
      <c r="P12" s="147"/>
      <c r="Q12" s="148">
        <v>5</v>
      </c>
      <c r="R12" s="147"/>
      <c r="S12" s="147">
        <f t="shared" si="1"/>
        <v>186.2</v>
      </c>
      <c r="T12" s="145">
        <f t="shared" si="2"/>
        <v>5.476470588235294</v>
      </c>
      <c r="U12" s="145">
        <v>6.2</v>
      </c>
      <c r="V12" s="147"/>
      <c r="W12" s="145">
        <v>6.9</v>
      </c>
      <c r="X12" s="147"/>
      <c r="Y12" s="145">
        <v>6</v>
      </c>
      <c r="Z12" s="145"/>
      <c r="AA12" s="145">
        <v>7</v>
      </c>
      <c r="AB12" s="145"/>
      <c r="AC12" s="145">
        <v>7</v>
      </c>
      <c r="AD12" s="145"/>
      <c r="AE12" s="256">
        <f t="shared" si="3"/>
        <v>99.30000000000001</v>
      </c>
      <c r="AF12" s="256">
        <f t="shared" si="4"/>
        <v>6.620000000000001</v>
      </c>
      <c r="AG12" s="384">
        <f t="shared" si="5"/>
        <v>5.826530612244898</v>
      </c>
      <c r="AH12" s="361" t="str">
        <f t="shared" si="6"/>
        <v>Trung b×nh</v>
      </c>
      <c r="AI12" s="511">
        <f t="shared" si="7"/>
        <v>0</v>
      </c>
      <c r="AJ12" s="363" t="str">
        <f t="shared" si="8"/>
        <v>Lªn líp</v>
      </c>
      <c r="AK12" s="256">
        <v>6.8</v>
      </c>
      <c r="AL12" s="256"/>
      <c r="AM12" s="256">
        <v>5</v>
      </c>
      <c r="AN12" s="256"/>
      <c r="AO12" s="256">
        <v>5</v>
      </c>
      <c r="AP12" s="256"/>
      <c r="AQ12" s="256">
        <v>5.5</v>
      </c>
      <c r="AR12" s="256"/>
      <c r="AS12" s="256">
        <v>5.2</v>
      </c>
      <c r="AT12" s="256"/>
      <c r="AU12" s="256">
        <v>6.5</v>
      </c>
      <c r="AV12" s="256"/>
      <c r="AW12" s="256">
        <v>5.5</v>
      </c>
      <c r="AX12" s="256"/>
      <c r="AY12" s="256">
        <v>5</v>
      </c>
      <c r="AZ12" s="256"/>
      <c r="BA12" s="481">
        <f t="shared" si="9"/>
        <v>142.6</v>
      </c>
      <c r="BB12" s="303">
        <f t="shared" si="10"/>
        <v>5.704</v>
      </c>
      <c r="BC12" s="472" t="str">
        <f t="shared" si="0"/>
        <v>Trung bình</v>
      </c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9"/>
      <c r="BO12" s="259"/>
      <c r="BP12" s="256"/>
      <c r="BQ12" s="256"/>
      <c r="BR12" s="256"/>
      <c r="BS12" s="256"/>
      <c r="BT12" s="256"/>
      <c r="BU12" s="256"/>
      <c r="BV12" s="257"/>
      <c r="BW12" s="256"/>
      <c r="BX12" s="256"/>
      <c r="BY12" s="260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8"/>
      <c r="CV12" s="258"/>
      <c r="CW12" s="258"/>
      <c r="CX12" s="261"/>
      <c r="CY12" s="256"/>
      <c r="CZ12" s="256"/>
      <c r="DA12" s="274"/>
      <c r="DB12" s="256"/>
      <c r="DC12" s="258"/>
      <c r="DD12" s="261"/>
      <c r="DE12" s="258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62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4"/>
    </row>
    <row r="13" spans="1:146" ht="15" customHeight="1">
      <c r="A13" s="298">
        <v>8</v>
      </c>
      <c r="B13" s="313" t="s">
        <v>144</v>
      </c>
      <c r="C13" s="314" t="s">
        <v>82</v>
      </c>
      <c r="D13" s="315">
        <v>33612</v>
      </c>
      <c r="E13" s="256">
        <v>8</v>
      </c>
      <c r="F13" s="256"/>
      <c r="G13" s="145">
        <v>6.4</v>
      </c>
      <c r="H13" s="145"/>
      <c r="I13" s="145">
        <v>6.3</v>
      </c>
      <c r="J13" s="147"/>
      <c r="K13" s="145">
        <v>5</v>
      </c>
      <c r="L13" s="147"/>
      <c r="M13" s="145">
        <v>6.2</v>
      </c>
      <c r="N13" s="147"/>
      <c r="O13" s="145">
        <v>5</v>
      </c>
      <c r="P13" s="147"/>
      <c r="Q13" s="165">
        <v>5</v>
      </c>
      <c r="R13" s="147"/>
      <c r="S13" s="147">
        <f t="shared" si="1"/>
        <v>203.2</v>
      </c>
      <c r="T13" s="145">
        <f t="shared" si="2"/>
        <v>5.976470588235294</v>
      </c>
      <c r="U13" s="147">
        <v>6.9</v>
      </c>
      <c r="V13" s="147"/>
      <c r="W13" s="145">
        <v>6.5</v>
      </c>
      <c r="X13" s="147"/>
      <c r="Y13" s="145">
        <v>5.7</v>
      </c>
      <c r="Z13" s="145"/>
      <c r="AA13" s="145">
        <v>5.7</v>
      </c>
      <c r="AB13" s="145"/>
      <c r="AC13" s="145">
        <v>5.9</v>
      </c>
      <c r="AD13" s="145"/>
      <c r="AE13" s="256">
        <f t="shared" si="3"/>
        <v>92.10000000000001</v>
      </c>
      <c r="AF13" s="256">
        <f t="shared" si="4"/>
        <v>6.140000000000001</v>
      </c>
      <c r="AG13" s="384">
        <f t="shared" si="5"/>
        <v>6.0265306122448985</v>
      </c>
      <c r="AH13" s="361" t="str">
        <f t="shared" si="6"/>
        <v>TB Kh¸</v>
      </c>
      <c r="AI13" s="511">
        <f t="shared" si="7"/>
        <v>0</v>
      </c>
      <c r="AJ13" s="363" t="str">
        <f t="shared" si="8"/>
        <v>Lªn líp</v>
      </c>
      <c r="AK13" s="256">
        <v>1.9</v>
      </c>
      <c r="AL13" s="256"/>
      <c r="AM13" s="256"/>
      <c r="AN13" s="256"/>
      <c r="AO13" s="256"/>
      <c r="AP13" s="256"/>
      <c r="AQ13" s="256"/>
      <c r="AR13" s="256"/>
      <c r="AS13" s="256"/>
      <c r="AT13" s="256"/>
      <c r="AU13" s="256">
        <v>4.9</v>
      </c>
      <c r="AV13" s="256"/>
      <c r="AW13" s="256"/>
      <c r="AX13" s="256"/>
      <c r="AY13" s="256"/>
      <c r="AZ13" s="256"/>
      <c r="BA13" s="481">
        <f t="shared" si="9"/>
        <v>24.200000000000003</v>
      </c>
      <c r="BB13" s="303">
        <f t="shared" si="10"/>
        <v>0.9680000000000001</v>
      </c>
      <c r="BC13" s="472" t="str">
        <f t="shared" si="0"/>
        <v>Kém</v>
      </c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9"/>
      <c r="BO13" s="259"/>
      <c r="BP13" s="256"/>
      <c r="BQ13" s="256"/>
      <c r="BR13" s="256"/>
      <c r="BS13" s="256"/>
      <c r="BT13" s="256"/>
      <c r="BU13" s="256"/>
      <c r="BV13" s="257"/>
      <c r="BW13" s="256"/>
      <c r="BX13" s="256"/>
      <c r="BY13" s="260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8"/>
      <c r="CV13" s="258"/>
      <c r="CW13" s="258"/>
      <c r="CX13" s="261"/>
      <c r="CY13" s="256"/>
      <c r="CZ13" s="256"/>
      <c r="DA13" s="274"/>
      <c r="DB13" s="256"/>
      <c r="DC13" s="258"/>
      <c r="DD13" s="261"/>
      <c r="DE13" s="258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62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4"/>
    </row>
    <row r="14" spans="1:146" ht="15" customHeight="1">
      <c r="A14" s="298">
        <v>9</v>
      </c>
      <c r="B14" s="313" t="s">
        <v>145</v>
      </c>
      <c r="C14" s="314" t="s">
        <v>146</v>
      </c>
      <c r="D14" s="315">
        <v>34157</v>
      </c>
      <c r="E14" s="256">
        <v>7</v>
      </c>
      <c r="F14" s="256"/>
      <c r="G14" s="145">
        <v>5</v>
      </c>
      <c r="H14" s="145"/>
      <c r="I14" s="145">
        <v>7.2</v>
      </c>
      <c r="J14" s="147"/>
      <c r="K14" s="145">
        <v>5.3</v>
      </c>
      <c r="L14" s="147"/>
      <c r="M14" s="145">
        <v>5.4</v>
      </c>
      <c r="N14" s="147"/>
      <c r="O14" s="145">
        <v>5.8</v>
      </c>
      <c r="P14" s="147"/>
      <c r="Q14" s="148">
        <v>5.7</v>
      </c>
      <c r="R14" s="147"/>
      <c r="S14" s="147">
        <f t="shared" si="1"/>
        <v>202.3</v>
      </c>
      <c r="T14" s="145">
        <f t="shared" si="2"/>
        <v>5.95</v>
      </c>
      <c r="U14" s="145">
        <v>8.2</v>
      </c>
      <c r="V14" s="147"/>
      <c r="W14" s="145">
        <v>5.5</v>
      </c>
      <c r="X14" s="147"/>
      <c r="Y14" s="145">
        <v>6.5</v>
      </c>
      <c r="Z14" s="145"/>
      <c r="AA14" s="145">
        <v>7.9</v>
      </c>
      <c r="AB14" s="145"/>
      <c r="AC14" s="145">
        <v>8</v>
      </c>
      <c r="AD14" s="145"/>
      <c r="AE14" s="256">
        <f t="shared" si="3"/>
        <v>108.3</v>
      </c>
      <c r="AF14" s="256">
        <f t="shared" si="4"/>
        <v>7.22</v>
      </c>
      <c r="AG14" s="384">
        <f t="shared" si="5"/>
        <v>6.338775510204082</v>
      </c>
      <c r="AH14" s="361" t="str">
        <f t="shared" si="6"/>
        <v>TB Kh¸</v>
      </c>
      <c r="AI14" s="511">
        <f t="shared" si="7"/>
        <v>0</v>
      </c>
      <c r="AJ14" s="363" t="str">
        <f t="shared" si="8"/>
        <v>Lªn líp</v>
      </c>
      <c r="AK14" s="256">
        <v>7.6</v>
      </c>
      <c r="AL14" s="256"/>
      <c r="AM14" s="256">
        <v>7</v>
      </c>
      <c r="AN14" s="256"/>
      <c r="AO14" s="256">
        <v>7</v>
      </c>
      <c r="AP14" s="256"/>
      <c r="AQ14" s="256">
        <v>6.2</v>
      </c>
      <c r="AR14" s="256"/>
      <c r="AS14" s="256">
        <v>5.7</v>
      </c>
      <c r="AT14" s="256"/>
      <c r="AU14" s="256">
        <v>6.5</v>
      </c>
      <c r="AV14" s="256"/>
      <c r="AW14" s="256">
        <v>6.9</v>
      </c>
      <c r="AX14" s="256"/>
      <c r="AY14" s="256">
        <v>7</v>
      </c>
      <c r="AZ14" s="256"/>
      <c r="BA14" s="481">
        <f t="shared" si="9"/>
        <v>169.10000000000002</v>
      </c>
      <c r="BB14" s="303">
        <f t="shared" si="10"/>
        <v>6.764000000000001</v>
      </c>
      <c r="BC14" s="472" t="str">
        <f t="shared" si="0"/>
        <v>TB Khá</v>
      </c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9"/>
      <c r="BO14" s="259"/>
      <c r="BP14" s="256"/>
      <c r="BQ14" s="256"/>
      <c r="BR14" s="256"/>
      <c r="BS14" s="256"/>
      <c r="BT14" s="256"/>
      <c r="BU14" s="256"/>
      <c r="BV14" s="257"/>
      <c r="BW14" s="256"/>
      <c r="BX14" s="256"/>
      <c r="BY14" s="260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8"/>
      <c r="CV14" s="258"/>
      <c r="CW14" s="258"/>
      <c r="CX14" s="261"/>
      <c r="CY14" s="256"/>
      <c r="CZ14" s="256"/>
      <c r="DA14" s="274"/>
      <c r="DB14" s="256"/>
      <c r="DC14" s="258"/>
      <c r="DD14" s="261"/>
      <c r="DE14" s="258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62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4"/>
    </row>
    <row r="15" spans="1:146" ht="15" customHeight="1">
      <c r="A15" s="298">
        <v>10</v>
      </c>
      <c r="B15" s="313" t="s">
        <v>148</v>
      </c>
      <c r="C15" s="314" t="s">
        <v>34</v>
      </c>
      <c r="D15" s="315" t="s">
        <v>241</v>
      </c>
      <c r="E15" s="256">
        <v>7</v>
      </c>
      <c r="F15" s="256"/>
      <c r="G15" s="145"/>
      <c r="H15" s="145"/>
      <c r="I15" s="145">
        <v>5.2</v>
      </c>
      <c r="J15" s="147"/>
      <c r="K15" s="145">
        <v>5.2</v>
      </c>
      <c r="L15" s="147"/>
      <c r="M15" s="145">
        <v>6.2</v>
      </c>
      <c r="N15" s="147"/>
      <c r="O15" s="145"/>
      <c r="P15" s="147"/>
      <c r="Q15" s="148">
        <v>5.3</v>
      </c>
      <c r="R15" s="147">
        <v>4.3</v>
      </c>
      <c r="S15" s="147">
        <f t="shared" si="1"/>
        <v>159.10000000000002</v>
      </c>
      <c r="T15" s="145">
        <f t="shared" si="2"/>
        <v>4.679411764705883</v>
      </c>
      <c r="U15" s="147">
        <v>7.9</v>
      </c>
      <c r="V15" s="147"/>
      <c r="W15" s="145">
        <v>5.7</v>
      </c>
      <c r="X15" s="147"/>
      <c r="Y15" s="145">
        <v>5.9</v>
      </c>
      <c r="Z15" s="145"/>
      <c r="AA15" s="145">
        <v>7.1</v>
      </c>
      <c r="AB15" s="145"/>
      <c r="AC15" s="145">
        <v>7</v>
      </c>
      <c r="AD15" s="145"/>
      <c r="AE15" s="256">
        <f t="shared" si="3"/>
        <v>100.8</v>
      </c>
      <c r="AF15" s="256">
        <f t="shared" si="4"/>
        <v>6.72</v>
      </c>
      <c r="AG15" s="384">
        <f t="shared" si="5"/>
        <v>5.3040816326530615</v>
      </c>
      <c r="AH15" s="361" t="str">
        <f t="shared" si="6"/>
        <v>Trung b×nh</v>
      </c>
      <c r="AI15" s="511">
        <f t="shared" si="7"/>
        <v>6</v>
      </c>
      <c r="AJ15" s="363" t="str">
        <f t="shared" si="8"/>
        <v>Lªn líp</v>
      </c>
      <c r="AK15" s="256">
        <v>5.3</v>
      </c>
      <c r="AL15" s="256"/>
      <c r="AM15" s="256">
        <v>5</v>
      </c>
      <c r="AN15" s="256"/>
      <c r="AO15" s="256">
        <v>2.5</v>
      </c>
      <c r="AP15" s="256"/>
      <c r="AQ15" s="256"/>
      <c r="AR15" s="256"/>
      <c r="AS15" s="256">
        <v>2.5</v>
      </c>
      <c r="AT15" s="256"/>
      <c r="AU15" s="256">
        <v>5.3</v>
      </c>
      <c r="AV15" s="256"/>
      <c r="AW15" s="256">
        <v>2.5</v>
      </c>
      <c r="AX15" s="256"/>
      <c r="AY15" s="256">
        <v>6</v>
      </c>
      <c r="AZ15" s="256"/>
      <c r="BA15" s="481">
        <f t="shared" si="9"/>
        <v>85.9</v>
      </c>
      <c r="BB15" s="303">
        <f t="shared" si="10"/>
        <v>3.4360000000000004</v>
      </c>
      <c r="BC15" s="472" t="str">
        <f t="shared" si="0"/>
        <v>Kém</v>
      </c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9"/>
      <c r="BO15" s="259"/>
      <c r="BP15" s="256"/>
      <c r="BQ15" s="256"/>
      <c r="BR15" s="256"/>
      <c r="BS15" s="256"/>
      <c r="BT15" s="256"/>
      <c r="BU15" s="256"/>
      <c r="BV15" s="257"/>
      <c r="BW15" s="256"/>
      <c r="BX15" s="256"/>
      <c r="BY15" s="260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8"/>
      <c r="CV15" s="258"/>
      <c r="CW15" s="258"/>
      <c r="CX15" s="261"/>
      <c r="CY15" s="256"/>
      <c r="CZ15" s="256"/>
      <c r="DA15" s="274"/>
      <c r="DB15" s="256"/>
      <c r="DC15" s="258"/>
      <c r="DD15" s="261"/>
      <c r="DE15" s="258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62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4"/>
    </row>
    <row r="16" spans="1:146" ht="15" customHeight="1">
      <c r="A16" s="298">
        <v>11</v>
      </c>
      <c r="B16" s="313" t="s">
        <v>45</v>
      </c>
      <c r="C16" s="314" t="s">
        <v>149</v>
      </c>
      <c r="D16" s="315" t="s">
        <v>242</v>
      </c>
      <c r="E16" s="256">
        <v>7</v>
      </c>
      <c r="F16" s="256"/>
      <c r="G16" s="145">
        <v>4.2</v>
      </c>
      <c r="H16" s="171"/>
      <c r="I16" s="145">
        <v>6.6</v>
      </c>
      <c r="J16" s="171"/>
      <c r="K16" s="145">
        <v>5.6</v>
      </c>
      <c r="L16" s="171"/>
      <c r="M16" s="145">
        <v>5.9</v>
      </c>
      <c r="N16" s="171"/>
      <c r="O16" s="145">
        <v>5.9</v>
      </c>
      <c r="P16" s="171"/>
      <c r="Q16" s="174">
        <v>3.7</v>
      </c>
      <c r="R16" s="171">
        <v>3.7</v>
      </c>
      <c r="S16" s="147">
        <f t="shared" si="1"/>
        <v>190.10000000000002</v>
      </c>
      <c r="T16" s="145">
        <f t="shared" si="2"/>
        <v>5.591176470588236</v>
      </c>
      <c r="U16" s="147">
        <v>6.7</v>
      </c>
      <c r="V16" s="147"/>
      <c r="W16" s="145">
        <v>5.4</v>
      </c>
      <c r="X16" s="147"/>
      <c r="Y16" s="145">
        <v>5.5</v>
      </c>
      <c r="Z16" s="145"/>
      <c r="AA16" s="145">
        <v>6.6</v>
      </c>
      <c r="AB16" s="145"/>
      <c r="AC16" s="145">
        <v>6.5</v>
      </c>
      <c r="AD16" s="145"/>
      <c r="AE16" s="256">
        <f t="shared" si="3"/>
        <v>92.1</v>
      </c>
      <c r="AF16" s="256">
        <f t="shared" si="4"/>
        <v>6.14</v>
      </c>
      <c r="AG16" s="384">
        <f t="shared" si="5"/>
        <v>5.759183673469389</v>
      </c>
      <c r="AH16" s="361" t="str">
        <f t="shared" si="6"/>
        <v>Trung b×nh</v>
      </c>
      <c r="AI16" s="511">
        <f t="shared" si="7"/>
        <v>9</v>
      </c>
      <c r="AJ16" s="363" t="str">
        <f t="shared" si="8"/>
        <v>Lªn líp</v>
      </c>
      <c r="AK16" s="256">
        <v>6.9</v>
      </c>
      <c r="AL16" s="256"/>
      <c r="AM16" s="256">
        <v>3.5</v>
      </c>
      <c r="AN16" s="256"/>
      <c r="AO16" s="256">
        <v>5.7</v>
      </c>
      <c r="AP16" s="256"/>
      <c r="AQ16" s="256">
        <v>5</v>
      </c>
      <c r="AR16" s="256"/>
      <c r="AS16" s="256">
        <v>5.2</v>
      </c>
      <c r="AT16" s="256"/>
      <c r="AU16" s="256">
        <v>4.2</v>
      </c>
      <c r="AV16" s="256"/>
      <c r="AW16" s="256">
        <v>5</v>
      </c>
      <c r="AX16" s="256"/>
      <c r="AY16" s="256">
        <v>5</v>
      </c>
      <c r="AZ16" s="256"/>
      <c r="BA16" s="481">
        <f t="shared" si="9"/>
        <v>130.3</v>
      </c>
      <c r="BB16" s="303">
        <f t="shared" si="10"/>
        <v>5.212000000000001</v>
      </c>
      <c r="BC16" s="472" t="str">
        <f t="shared" si="0"/>
        <v>Trung bình</v>
      </c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9"/>
      <c r="BO16" s="259"/>
      <c r="BP16" s="256"/>
      <c r="BQ16" s="256"/>
      <c r="BR16" s="256"/>
      <c r="BS16" s="256"/>
      <c r="BT16" s="256"/>
      <c r="BU16" s="256"/>
      <c r="BV16" s="257"/>
      <c r="BW16" s="256"/>
      <c r="BX16" s="256"/>
      <c r="BY16" s="260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8"/>
      <c r="CV16" s="258"/>
      <c r="CW16" s="258"/>
      <c r="CX16" s="261"/>
      <c r="CY16" s="256"/>
      <c r="CZ16" s="256"/>
      <c r="DA16" s="274"/>
      <c r="DB16" s="256"/>
      <c r="DC16" s="258"/>
      <c r="DD16" s="261"/>
      <c r="DE16" s="258"/>
      <c r="DF16" s="256"/>
      <c r="DG16" s="256"/>
      <c r="DH16" s="256"/>
      <c r="DI16" s="256"/>
      <c r="DJ16" s="256"/>
      <c r="DK16" s="256"/>
      <c r="DL16" s="256"/>
      <c r="DM16" s="256"/>
      <c r="DN16" s="256"/>
      <c r="DO16" s="256"/>
      <c r="DP16" s="262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4"/>
    </row>
    <row r="17" spans="1:146" ht="15" customHeight="1">
      <c r="A17" s="298">
        <v>12</v>
      </c>
      <c r="B17" s="313" t="s">
        <v>150</v>
      </c>
      <c r="C17" s="314" t="s">
        <v>149</v>
      </c>
      <c r="D17" s="315">
        <v>34065</v>
      </c>
      <c r="E17" s="256">
        <v>8</v>
      </c>
      <c r="F17" s="256"/>
      <c r="G17" s="145">
        <v>4.2</v>
      </c>
      <c r="H17" s="145"/>
      <c r="I17" s="145">
        <v>6.5</v>
      </c>
      <c r="J17" s="147"/>
      <c r="K17" s="145">
        <v>7.4</v>
      </c>
      <c r="L17" s="147"/>
      <c r="M17" s="145">
        <v>7.6</v>
      </c>
      <c r="N17" s="147"/>
      <c r="O17" s="145">
        <v>5.8</v>
      </c>
      <c r="P17" s="147"/>
      <c r="Q17" s="148">
        <v>7</v>
      </c>
      <c r="R17" s="147"/>
      <c r="S17" s="147">
        <f t="shared" si="1"/>
        <v>232</v>
      </c>
      <c r="T17" s="145">
        <f t="shared" si="2"/>
        <v>6.823529411764706</v>
      </c>
      <c r="U17" s="147">
        <v>8</v>
      </c>
      <c r="V17" s="147"/>
      <c r="W17" s="145">
        <v>5.9</v>
      </c>
      <c r="X17" s="147"/>
      <c r="Y17" s="145">
        <v>6.5</v>
      </c>
      <c r="Z17" s="145"/>
      <c r="AA17" s="145">
        <v>7.6</v>
      </c>
      <c r="AB17" s="145"/>
      <c r="AC17" s="145">
        <v>7.5</v>
      </c>
      <c r="AD17" s="145"/>
      <c r="AE17" s="256">
        <f t="shared" si="3"/>
        <v>106.5</v>
      </c>
      <c r="AF17" s="256">
        <f t="shared" si="4"/>
        <v>7.1</v>
      </c>
      <c r="AG17" s="384">
        <f t="shared" si="5"/>
        <v>6.908163265306122</v>
      </c>
      <c r="AH17" s="361" t="str">
        <f t="shared" si="6"/>
        <v>TB Kh¸</v>
      </c>
      <c r="AI17" s="511">
        <f t="shared" si="7"/>
        <v>4</v>
      </c>
      <c r="AJ17" s="363" t="str">
        <f t="shared" si="8"/>
        <v>Lªn líp</v>
      </c>
      <c r="AK17" s="256">
        <v>8.1</v>
      </c>
      <c r="AL17" s="256"/>
      <c r="AM17" s="256">
        <v>5</v>
      </c>
      <c r="AN17" s="256"/>
      <c r="AO17" s="256">
        <v>6.3</v>
      </c>
      <c r="AP17" s="256"/>
      <c r="AQ17" s="256">
        <v>5.5</v>
      </c>
      <c r="AR17" s="256"/>
      <c r="AS17" s="256">
        <v>5.9</v>
      </c>
      <c r="AT17" s="256"/>
      <c r="AU17" s="256">
        <v>6.4</v>
      </c>
      <c r="AV17" s="256"/>
      <c r="AW17" s="256">
        <v>5.5</v>
      </c>
      <c r="AX17" s="256"/>
      <c r="AY17" s="256">
        <v>6</v>
      </c>
      <c r="AZ17" s="256"/>
      <c r="BA17" s="481">
        <f t="shared" si="9"/>
        <v>155.8</v>
      </c>
      <c r="BB17" s="303">
        <f t="shared" si="10"/>
        <v>6.232</v>
      </c>
      <c r="BC17" s="472" t="str">
        <f t="shared" si="0"/>
        <v>TB Khá</v>
      </c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9"/>
      <c r="BO17" s="259"/>
      <c r="BP17" s="256"/>
      <c r="BQ17" s="256"/>
      <c r="BR17" s="256"/>
      <c r="BS17" s="256"/>
      <c r="BT17" s="256"/>
      <c r="BU17" s="256"/>
      <c r="BV17" s="257"/>
      <c r="BW17" s="256"/>
      <c r="BX17" s="256"/>
      <c r="BY17" s="260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8"/>
      <c r="CV17" s="258"/>
      <c r="CW17" s="258"/>
      <c r="CX17" s="261"/>
      <c r="CY17" s="256"/>
      <c r="CZ17" s="256"/>
      <c r="DA17" s="274"/>
      <c r="DB17" s="256"/>
      <c r="DC17" s="258"/>
      <c r="DD17" s="261"/>
      <c r="DE17" s="258"/>
      <c r="DF17" s="256"/>
      <c r="DG17" s="256"/>
      <c r="DH17" s="256"/>
      <c r="DI17" s="256"/>
      <c r="DJ17" s="256"/>
      <c r="DK17" s="256"/>
      <c r="DL17" s="256"/>
      <c r="DM17" s="256"/>
      <c r="DN17" s="256"/>
      <c r="DO17" s="256"/>
      <c r="DP17" s="262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4"/>
    </row>
    <row r="18" spans="1:146" ht="15" customHeight="1">
      <c r="A18" s="298">
        <v>13</v>
      </c>
      <c r="B18" s="313" t="s">
        <v>152</v>
      </c>
      <c r="C18" s="314" t="s">
        <v>85</v>
      </c>
      <c r="D18" s="315" t="s">
        <v>239</v>
      </c>
      <c r="E18" s="256">
        <v>7</v>
      </c>
      <c r="F18" s="256"/>
      <c r="G18" s="145">
        <v>4.3</v>
      </c>
      <c r="H18" s="145"/>
      <c r="I18" s="145">
        <v>5.2</v>
      </c>
      <c r="J18" s="147"/>
      <c r="K18" s="145">
        <v>5.3</v>
      </c>
      <c r="L18" s="147"/>
      <c r="M18" s="145">
        <v>5.4</v>
      </c>
      <c r="N18" s="147">
        <v>2.9</v>
      </c>
      <c r="O18" s="145">
        <v>5.1</v>
      </c>
      <c r="P18" s="147"/>
      <c r="Q18" s="148">
        <v>6.2</v>
      </c>
      <c r="R18" s="147"/>
      <c r="S18" s="147">
        <f t="shared" si="1"/>
        <v>188.6</v>
      </c>
      <c r="T18" s="145">
        <f t="shared" si="2"/>
        <v>5.547058823529412</v>
      </c>
      <c r="U18" s="147">
        <v>7</v>
      </c>
      <c r="V18" s="147"/>
      <c r="W18" s="145"/>
      <c r="X18" s="147"/>
      <c r="Y18" s="145">
        <v>5.2</v>
      </c>
      <c r="Z18" s="145"/>
      <c r="AA18" s="145">
        <v>4.7</v>
      </c>
      <c r="AB18" s="145">
        <v>2.7</v>
      </c>
      <c r="AC18" s="145">
        <v>4.5</v>
      </c>
      <c r="AD18" s="145">
        <v>2.5</v>
      </c>
      <c r="AE18" s="256">
        <f t="shared" si="3"/>
        <v>64.2</v>
      </c>
      <c r="AF18" s="256">
        <f t="shared" si="4"/>
        <v>4.28</v>
      </c>
      <c r="AG18" s="384">
        <f t="shared" si="5"/>
        <v>5.159183673469388</v>
      </c>
      <c r="AH18" s="361" t="str">
        <f t="shared" si="6"/>
        <v>Trung b×nh</v>
      </c>
      <c r="AI18" s="511">
        <f t="shared" si="7"/>
        <v>13</v>
      </c>
      <c r="AJ18" s="363" t="str">
        <f t="shared" si="8"/>
        <v>Lªn líp</v>
      </c>
      <c r="AK18" s="256">
        <v>1.1</v>
      </c>
      <c r="AL18" s="256"/>
      <c r="AM18" s="256"/>
      <c r="AN18" s="256"/>
      <c r="AO18" s="256"/>
      <c r="AP18" s="256"/>
      <c r="AQ18" s="256"/>
      <c r="AR18" s="256"/>
      <c r="AS18" s="256">
        <v>5.2</v>
      </c>
      <c r="AT18" s="256"/>
      <c r="AU18" s="256">
        <v>3.5</v>
      </c>
      <c r="AV18" s="256"/>
      <c r="AW18" s="256">
        <v>4</v>
      </c>
      <c r="AX18" s="256"/>
      <c r="AY18" s="256">
        <v>6</v>
      </c>
      <c r="AZ18" s="256"/>
      <c r="BA18" s="481">
        <f t="shared" si="9"/>
        <v>49.6</v>
      </c>
      <c r="BB18" s="303">
        <f t="shared" si="10"/>
        <v>1.984</v>
      </c>
      <c r="BC18" s="472" t="str">
        <f t="shared" si="0"/>
        <v>Kém</v>
      </c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9"/>
      <c r="BO18" s="259"/>
      <c r="BP18" s="256"/>
      <c r="BQ18" s="256"/>
      <c r="BR18" s="256"/>
      <c r="BS18" s="256"/>
      <c r="BT18" s="256"/>
      <c r="BU18" s="256"/>
      <c r="BV18" s="257"/>
      <c r="BW18" s="256"/>
      <c r="BX18" s="256"/>
      <c r="BY18" s="260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8"/>
      <c r="CV18" s="258"/>
      <c r="CW18" s="258"/>
      <c r="CX18" s="261"/>
      <c r="CY18" s="256"/>
      <c r="CZ18" s="256"/>
      <c r="DA18" s="274"/>
      <c r="DB18" s="256"/>
      <c r="DC18" s="258"/>
      <c r="DD18" s="261"/>
      <c r="DE18" s="258"/>
      <c r="DF18" s="256"/>
      <c r="DG18" s="256"/>
      <c r="DH18" s="256"/>
      <c r="DI18" s="256"/>
      <c r="DJ18" s="256"/>
      <c r="DK18" s="256"/>
      <c r="DL18" s="256"/>
      <c r="DM18" s="256"/>
      <c r="DN18" s="256"/>
      <c r="DO18" s="256"/>
      <c r="DP18" s="262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4"/>
    </row>
    <row r="19" spans="1:146" ht="15" customHeight="1">
      <c r="A19" s="298">
        <v>14</v>
      </c>
      <c r="B19" s="313" t="s">
        <v>153</v>
      </c>
      <c r="C19" s="314" t="s">
        <v>154</v>
      </c>
      <c r="D19" s="315" t="s">
        <v>244</v>
      </c>
      <c r="E19" s="256">
        <v>7</v>
      </c>
      <c r="F19" s="256"/>
      <c r="G19" s="145">
        <v>5</v>
      </c>
      <c r="H19" s="145"/>
      <c r="I19" s="145">
        <v>5.4</v>
      </c>
      <c r="J19" s="147"/>
      <c r="K19" s="145">
        <v>5.1</v>
      </c>
      <c r="L19" s="147"/>
      <c r="M19" s="145">
        <v>6.9</v>
      </c>
      <c r="N19" s="147"/>
      <c r="O19" s="145">
        <v>6</v>
      </c>
      <c r="P19" s="147"/>
      <c r="Q19" s="148">
        <v>3.7</v>
      </c>
      <c r="R19" s="147">
        <v>3.7</v>
      </c>
      <c r="S19" s="147">
        <f t="shared" si="1"/>
        <v>186.3</v>
      </c>
      <c r="T19" s="145">
        <f t="shared" si="2"/>
        <v>5.479411764705882</v>
      </c>
      <c r="U19" s="147">
        <v>7</v>
      </c>
      <c r="V19" s="147"/>
      <c r="W19" s="145">
        <v>5.2</v>
      </c>
      <c r="X19" s="147"/>
      <c r="Y19" s="145">
        <v>5.7</v>
      </c>
      <c r="Z19" s="145"/>
      <c r="AA19" s="145">
        <v>6.9</v>
      </c>
      <c r="AB19" s="145"/>
      <c r="AC19" s="145">
        <v>5</v>
      </c>
      <c r="AD19" s="145"/>
      <c r="AE19" s="256">
        <f t="shared" si="3"/>
        <v>89.4</v>
      </c>
      <c r="AF19" s="256">
        <f t="shared" si="4"/>
        <v>5.96</v>
      </c>
      <c r="AG19" s="384">
        <f t="shared" si="5"/>
        <v>5.626530612244899</v>
      </c>
      <c r="AH19" s="361" t="str">
        <f t="shared" si="6"/>
        <v>Trung b×nh</v>
      </c>
      <c r="AI19" s="511">
        <f t="shared" si="7"/>
        <v>5</v>
      </c>
      <c r="AJ19" s="363" t="str">
        <f t="shared" si="8"/>
        <v>Lªn líp</v>
      </c>
      <c r="AK19" s="256">
        <v>7</v>
      </c>
      <c r="AL19" s="256"/>
      <c r="AM19" s="256">
        <v>5.5</v>
      </c>
      <c r="AN19" s="256"/>
      <c r="AO19" s="256">
        <v>5</v>
      </c>
      <c r="AP19" s="256"/>
      <c r="AQ19" s="256">
        <v>5</v>
      </c>
      <c r="AR19" s="256"/>
      <c r="AS19" s="256">
        <v>5</v>
      </c>
      <c r="AT19" s="256"/>
      <c r="AU19" s="256">
        <v>5.9</v>
      </c>
      <c r="AV19" s="256"/>
      <c r="AW19" s="256">
        <v>6</v>
      </c>
      <c r="AX19" s="256"/>
      <c r="AY19" s="256">
        <v>5</v>
      </c>
      <c r="AZ19" s="256"/>
      <c r="BA19" s="481">
        <f t="shared" si="9"/>
        <v>142.2</v>
      </c>
      <c r="BB19" s="303">
        <f t="shared" si="10"/>
        <v>5.688</v>
      </c>
      <c r="BC19" s="472" t="str">
        <f t="shared" si="0"/>
        <v>Trung bình</v>
      </c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9"/>
      <c r="BO19" s="259"/>
      <c r="BP19" s="256"/>
      <c r="BQ19" s="256"/>
      <c r="BR19" s="256"/>
      <c r="BS19" s="256"/>
      <c r="BT19" s="256"/>
      <c r="BU19" s="256"/>
      <c r="BV19" s="257"/>
      <c r="BW19" s="256"/>
      <c r="BX19" s="256"/>
      <c r="BY19" s="260"/>
      <c r="BZ19" s="256"/>
      <c r="CA19" s="256"/>
      <c r="CB19" s="256"/>
      <c r="CC19" s="256"/>
      <c r="CD19" s="256"/>
      <c r="CE19" s="256"/>
      <c r="CF19" s="256"/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6"/>
      <c r="CS19" s="256"/>
      <c r="CT19" s="256"/>
      <c r="CU19" s="258"/>
      <c r="CV19" s="258"/>
      <c r="CW19" s="258"/>
      <c r="CX19" s="261"/>
      <c r="CY19" s="256"/>
      <c r="CZ19" s="256"/>
      <c r="DA19" s="274"/>
      <c r="DB19" s="256"/>
      <c r="DC19" s="258"/>
      <c r="DD19" s="261"/>
      <c r="DE19" s="258"/>
      <c r="DF19" s="256"/>
      <c r="DG19" s="256"/>
      <c r="DH19" s="256"/>
      <c r="DI19" s="256"/>
      <c r="DJ19" s="256"/>
      <c r="DK19" s="256"/>
      <c r="DL19" s="256"/>
      <c r="DM19" s="256"/>
      <c r="DN19" s="256"/>
      <c r="DO19" s="256"/>
      <c r="DP19" s="262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4"/>
    </row>
    <row r="20" spans="1:146" ht="15" customHeight="1">
      <c r="A20" s="298">
        <v>15</v>
      </c>
      <c r="B20" s="317" t="s">
        <v>155</v>
      </c>
      <c r="C20" s="318" t="s">
        <v>40</v>
      </c>
      <c r="D20" s="319">
        <v>32454</v>
      </c>
      <c r="E20" s="256">
        <v>7</v>
      </c>
      <c r="F20" s="256"/>
      <c r="G20" s="145">
        <v>5</v>
      </c>
      <c r="H20" s="145"/>
      <c r="I20" s="145">
        <v>5.2</v>
      </c>
      <c r="J20" s="147">
        <v>4.7</v>
      </c>
      <c r="K20" s="145">
        <v>4.9</v>
      </c>
      <c r="L20" s="147">
        <v>4.4</v>
      </c>
      <c r="M20" s="145"/>
      <c r="N20" s="147"/>
      <c r="O20" s="145">
        <v>5</v>
      </c>
      <c r="P20" s="147">
        <v>4</v>
      </c>
      <c r="Q20" s="148"/>
      <c r="R20" s="147"/>
      <c r="S20" s="147">
        <f>Q20*$Q$5+O20*$O$5+M20*$M$5+K20*$K$5+I20*$I$5+G20*$G$5+E20*$E$5</f>
        <v>135.4</v>
      </c>
      <c r="T20" s="145">
        <f t="shared" si="2"/>
        <v>3.9823529411764707</v>
      </c>
      <c r="U20" s="147">
        <v>4.9</v>
      </c>
      <c r="V20" s="147">
        <v>1.3</v>
      </c>
      <c r="W20" s="145"/>
      <c r="X20" s="147"/>
      <c r="Y20" s="145">
        <v>6.2</v>
      </c>
      <c r="Z20" s="145"/>
      <c r="AA20" s="145">
        <v>4.9</v>
      </c>
      <c r="AB20" s="145">
        <v>3.4</v>
      </c>
      <c r="AC20" s="145">
        <v>5</v>
      </c>
      <c r="AD20" s="145"/>
      <c r="AE20" s="256">
        <f>AC20*$AC$5+AA20*$AA$5+Y20*$Y$5+W20*$W$5+U20*$U$5</f>
        <v>63.00000000000001</v>
      </c>
      <c r="AF20" s="256">
        <f>AE20/$AE$5</f>
        <v>4.2</v>
      </c>
      <c r="AG20" s="384">
        <f>(AE20+S20)/$AG$5</f>
        <v>4.048979591836734</v>
      </c>
      <c r="AH20" s="361" t="str">
        <f t="shared" si="6"/>
        <v>YÕu</v>
      </c>
      <c r="AI20" s="511">
        <f t="shared" si="7"/>
        <v>26</v>
      </c>
      <c r="AJ20" s="363" t="str">
        <f t="shared" si="8"/>
        <v>Ngõng häc</v>
      </c>
      <c r="AK20" s="256">
        <v>1.9</v>
      </c>
      <c r="AL20" s="256"/>
      <c r="AM20" s="256">
        <v>5</v>
      </c>
      <c r="AN20" s="256"/>
      <c r="AO20" s="256">
        <v>5.7</v>
      </c>
      <c r="AP20" s="256"/>
      <c r="AQ20" s="256">
        <v>2</v>
      </c>
      <c r="AR20" s="256"/>
      <c r="AS20" s="256">
        <v>3.2</v>
      </c>
      <c r="AT20" s="256"/>
      <c r="AU20" s="256">
        <v>4</v>
      </c>
      <c r="AV20" s="256"/>
      <c r="AW20" s="256">
        <v>4</v>
      </c>
      <c r="AX20" s="256"/>
      <c r="AY20" s="256"/>
      <c r="AZ20" s="256"/>
      <c r="BA20" s="481">
        <f t="shared" si="9"/>
        <v>83.2</v>
      </c>
      <c r="BB20" s="303">
        <f t="shared" si="10"/>
        <v>3.3280000000000003</v>
      </c>
      <c r="BC20" s="472" t="str">
        <f t="shared" si="0"/>
        <v>Kém</v>
      </c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9"/>
      <c r="BO20" s="259"/>
      <c r="BP20" s="256"/>
      <c r="BQ20" s="256"/>
      <c r="BR20" s="256"/>
      <c r="BS20" s="256"/>
      <c r="BT20" s="256"/>
      <c r="BU20" s="256"/>
      <c r="BV20" s="257"/>
      <c r="BW20" s="256"/>
      <c r="BX20" s="256"/>
      <c r="BY20" s="260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256"/>
      <c r="CK20" s="256"/>
      <c r="CL20" s="256"/>
      <c r="CM20" s="256"/>
      <c r="CN20" s="256"/>
      <c r="CO20" s="256"/>
      <c r="CP20" s="256"/>
      <c r="CQ20" s="256"/>
      <c r="CR20" s="256"/>
      <c r="CS20" s="256"/>
      <c r="CT20" s="256"/>
      <c r="CU20" s="258"/>
      <c r="CV20" s="258"/>
      <c r="CW20" s="258"/>
      <c r="CX20" s="261"/>
      <c r="CY20" s="256"/>
      <c r="CZ20" s="256"/>
      <c r="DA20" s="274"/>
      <c r="DB20" s="256"/>
      <c r="DC20" s="258"/>
      <c r="DD20" s="261"/>
      <c r="DE20" s="258"/>
      <c r="DF20" s="256"/>
      <c r="DG20" s="256"/>
      <c r="DH20" s="256"/>
      <c r="DI20" s="256"/>
      <c r="DJ20" s="256"/>
      <c r="DK20" s="256"/>
      <c r="DL20" s="256"/>
      <c r="DM20" s="256"/>
      <c r="DN20" s="256"/>
      <c r="DO20" s="256"/>
      <c r="DP20" s="262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4"/>
    </row>
    <row r="21" spans="1:146" ht="15" customHeight="1">
      <c r="A21" s="298">
        <v>16</v>
      </c>
      <c r="B21" s="313" t="s">
        <v>156</v>
      </c>
      <c r="C21" s="314" t="s">
        <v>157</v>
      </c>
      <c r="D21" s="315">
        <v>34192</v>
      </c>
      <c r="E21" s="256">
        <v>7</v>
      </c>
      <c r="F21" s="256"/>
      <c r="G21" s="145">
        <v>5</v>
      </c>
      <c r="H21" s="145"/>
      <c r="I21" s="145">
        <v>8.1</v>
      </c>
      <c r="J21" s="147"/>
      <c r="K21" s="145">
        <v>5.3</v>
      </c>
      <c r="L21" s="147"/>
      <c r="M21" s="145">
        <v>6.8</v>
      </c>
      <c r="N21" s="147"/>
      <c r="O21" s="145">
        <v>6.3</v>
      </c>
      <c r="P21" s="147"/>
      <c r="Q21" s="148">
        <v>7</v>
      </c>
      <c r="R21" s="147"/>
      <c r="S21" s="147">
        <f>Q21*$Q$5+O21*$O$5+M21*$M$5+K21*$K$5+I21*$I$5+G21*$G$5+E21*$E$5</f>
        <v>220.79999999999998</v>
      </c>
      <c r="T21" s="145">
        <f t="shared" si="2"/>
        <v>6.494117647058823</v>
      </c>
      <c r="U21" s="147">
        <v>6.4</v>
      </c>
      <c r="V21" s="147"/>
      <c r="W21" s="145">
        <v>6.9</v>
      </c>
      <c r="X21" s="147"/>
      <c r="Y21" s="145">
        <v>6.4</v>
      </c>
      <c r="Z21" s="145"/>
      <c r="AA21" s="145">
        <v>6.4</v>
      </c>
      <c r="AB21" s="145"/>
      <c r="AC21" s="145">
        <v>7.5</v>
      </c>
      <c r="AD21" s="145"/>
      <c r="AE21" s="256">
        <f>AC21*$AC$5+AA21*$AA$5+Y21*$Y$5+W21*$W$5+U21*$U$5</f>
        <v>100.80000000000001</v>
      </c>
      <c r="AF21" s="256">
        <f>AE21/$AE$5</f>
        <v>6.720000000000001</v>
      </c>
      <c r="AG21" s="384">
        <f t="shared" si="5"/>
        <v>6.5632653061224495</v>
      </c>
      <c r="AH21" s="361" t="str">
        <f t="shared" si="6"/>
        <v>TB Kh¸</v>
      </c>
      <c r="AI21" s="511">
        <f t="shared" si="7"/>
        <v>0</v>
      </c>
      <c r="AJ21" s="363" t="str">
        <f t="shared" si="8"/>
        <v>Lªn líp</v>
      </c>
      <c r="AK21" s="256">
        <v>7.3</v>
      </c>
      <c r="AL21" s="256"/>
      <c r="AM21" s="256">
        <v>5</v>
      </c>
      <c r="AN21" s="256"/>
      <c r="AO21" s="256">
        <v>5.7</v>
      </c>
      <c r="AP21" s="256"/>
      <c r="AQ21" s="256">
        <v>5.5</v>
      </c>
      <c r="AR21" s="256"/>
      <c r="AS21" s="256">
        <v>6</v>
      </c>
      <c r="AT21" s="256"/>
      <c r="AU21" s="256">
        <v>6.4</v>
      </c>
      <c r="AV21" s="256"/>
      <c r="AW21" s="256">
        <v>7.7</v>
      </c>
      <c r="AX21" s="256"/>
      <c r="AY21" s="256">
        <v>6</v>
      </c>
      <c r="AZ21" s="256"/>
      <c r="BA21" s="481">
        <f t="shared" si="9"/>
        <v>156.9</v>
      </c>
      <c r="BB21" s="303">
        <f t="shared" si="10"/>
        <v>6.276</v>
      </c>
      <c r="BC21" s="472" t="str">
        <f t="shared" si="0"/>
        <v>TB Khá</v>
      </c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9"/>
      <c r="BO21" s="259"/>
      <c r="BP21" s="256"/>
      <c r="BQ21" s="256"/>
      <c r="BR21" s="256"/>
      <c r="BS21" s="256"/>
      <c r="BT21" s="256"/>
      <c r="BU21" s="256"/>
      <c r="BV21" s="257"/>
      <c r="BW21" s="256"/>
      <c r="BX21" s="256"/>
      <c r="BY21" s="260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8"/>
      <c r="CV21" s="258"/>
      <c r="CW21" s="258"/>
      <c r="CX21" s="261"/>
      <c r="CY21" s="256"/>
      <c r="CZ21" s="256"/>
      <c r="DA21" s="274"/>
      <c r="DB21" s="256"/>
      <c r="DC21" s="258"/>
      <c r="DD21" s="261"/>
      <c r="DE21" s="258"/>
      <c r="DF21" s="256"/>
      <c r="DG21" s="256"/>
      <c r="DH21" s="256"/>
      <c r="DI21" s="256"/>
      <c r="DJ21" s="256"/>
      <c r="DK21" s="256"/>
      <c r="DL21" s="256"/>
      <c r="DM21" s="256"/>
      <c r="DN21" s="256"/>
      <c r="DO21" s="256"/>
      <c r="DP21" s="262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4"/>
    </row>
    <row r="22" spans="1:146" ht="15" customHeight="1">
      <c r="A22" s="298">
        <v>17</v>
      </c>
      <c r="B22" s="313" t="s">
        <v>158</v>
      </c>
      <c r="C22" s="314" t="s">
        <v>41</v>
      </c>
      <c r="D22" s="315">
        <v>33820</v>
      </c>
      <c r="E22" s="256">
        <v>6</v>
      </c>
      <c r="F22" s="256"/>
      <c r="G22" s="145">
        <v>5</v>
      </c>
      <c r="H22" s="145"/>
      <c r="I22" s="145">
        <v>5.1</v>
      </c>
      <c r="J22" s="147"/>
      <c r="K22" s="145">
        <v>4.5</v>
      </c>
      <c r="L22" s="147">
        <v>4.5</v>
      </c>
      <c r="M22" s="145">
        <v>5.1</v>
      </c>
      <c r="N22" s="147">
        <v>4.1</v>
      </c>
      <c r="O22" s="145">
        <v>6.1</v>
      </c>
      <c r="P22" s="147"/>
      <c r="Q22" s="148">
        <v>5.1</v>
      </c>
      <c r="R22" s="147"/>
      <c r="S22" s="147">
        <f t="shared" si="1"/>
        <v>174.7</v>
      </c>
      <c r="T22" s="145">
        <f t="shared" si="2"/>
        <v>5.138235294117647</v>
      </c>
      <c r="U22" s="171">
        <v>7.7</v>
      </c>
      <c r="V22" s="171"/>
      <c r="W22" s="145">
        <v>5.5</v>
      </c>
      <c r="X22" s="171"/>
      <c r="Y22" s="175">
        <v>5.5</v>
      </c>
      <c r="Z22" s="175"/>
      <c r="AA22" s="175">
        <v>5.5</v>
      </c>
      <c r="AB22" s="175">
        <v>4.5</v>
      </c>
      <c r="AC22" s="175">
        <v>4.5</v>
      </c>
      <c r="AD22" s="175">
        <v>4</v>
      </c>
      <c r="AE22" s="256">
        <f t="shared" si="3"/>
        <v>86.1</v>
      </c>
      <c r="AF22" s="256">
        <f t="shared" si="4"/>
        <v>5.739999999999999</v>
      </c>
      <c r="AG22" s="384">
        <f t="shared" si="5"/>
        <v>5.322448979591836</v>
      </c>
      <c r="AH22" s="361" t="str">
        <f t="shared" si="6"/>
        <v>Trung b×nh</v>
      </c>
      <c r="AI22" s="511">
        <f t="shared" si="7"/>
        <v>11</v>
      </c>
      <c r="AJ22" s="363" t="str">
        <f t="shared" si="8"/>
        <v>Lªn líp</v>
      </c>
      <c r="AK22" s="256">
        <v>6.2</v>
      </c>
      <c r="AL22" s="256"/>
      <c r="AM22" s="256">
        <v>3</v>
      </c>
      <c r="AN22" s="256"/>
      <c r="AO22" s="256">
        <v>5.2</v>
      </c>
      <c r="AP22" s="256"/>
      <c r="AQ22" s="256">
        <v>5.5</v>
      </c>
      <c r="AR22" s="256"/>
      <c r="AS22" s="256">
        <v>5.4</v>
      </c>
      <c r="AT22" s="256"/>
      <c r="AU22" s="256">
        <v>6</v>
      </c>
      <c r="AV22" s="256"/>
      <c r="AW22" s="256">
        <v>5.5</v>
      </c>
      <c r="AX22" s="256"/>
      <c r="AY22" s="256">
        <v>6</v>
      </c>
      <c r="AZ22" s="256"/>
      <c r="BA22" s="481">
        <f t="shared" si="9"/>
        <v>134.3</v>
      </c>
      <c r="BB22" s="303">
        <f t="shared" si="10"/>
        <v>5.372000000000001</v>
      </c>
      <c r="BC22" s="472" t="str">
        <f t="shared" si="0"/>
        <v>Trung bình</v>
      </c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9"/>
      <c r="BO22" s="259"/>
      <c r="BP22" s="256"/>
      <c r="BQ22" s="256"/>
      <c r="BR22" s="256"/>
      <c r="BS22" s="256"/>
      <c r="BT22" s="256"/>
      <c r="BU22" s="256"/>
      <c r="BV22" s="257"/>
      <c r="BW22" s="256"/>
      <c r="BX22" s="256"/>
      <c r="BY22" s="260"/>
      <c r="BZ22" s="256"/>
      <c r="CA22" s="256"/>
      <c r="CB22" s="256"/>
      <c r="CC22" s="256"/>
      <c r="CD22" s="256"/>
      <c r="CE22" s="256"/>
      <c r="CF22" s="256"/>
      <c r="CG22" s="256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56"/>
      <c r="CS22" s="256"/>
      <c r="CT22" s="256"/>
      <c r="CU22" s="258"/>
      <c r="CV22" s="258"/>
      <c r="CW22" s="258"/>
      <c r="CX22" s="261"/>
      <c r="CY22" s="256"/>
      <c r="CZ22" s="256"/>
      <c r="DA22" s="320"/>
      <c r="DB22" s="321"/>
      <c r="DC22" s="322"/>
      <c r="DD22" s="323"/>
      <c r="DE22" s="322"/>
      <c r="DF22" s="321"/>
      <c r="DG22" s="321"/>
      <c r="DH22" s="321"/>
      <c r="DI22" s="321"/>
      <c r="DJ22" s="321"/>
      <c r="DK22" s="321"/>
      <c r="DL22" s="321"/>
      <c r="DM22" s="321"/>
      <c r="DN22" s="321"/>
      <c r="DO22" s="321"/>
      <c r="DP22" s="324"/>
      <c r="DQ22" s="325"/>
      <c r="DR22" s="325"/>
      <c r="DS22" s="325"/>
      <c r="DT22" s="325"/>
      <c r="DU22" s="325"/>
      <c r="DV22" s="325"/>
      <c r="DW22" s="325"/>
      <c r="DX22" s="325"/>
      <c r="DY22" s="325"/>
      <c r="DZ22" s="325"/>
      <c r="EA22" s="325"/>
      <c r="EB22" s="325"/>
      <c r="EC22" s="325"/>
      <c r="ED22" s="325"/>
      <c r="EE22" s="325"/>
      <c r="EF22" s="325"/>
      <c r="EG22" s="325"/>
      <c r="EH22" s="325"/>
      <c r="EI22" s="325"/>
      <c r="EJ22" s="325"/>
      <c r="EK22" s="325"/>
      <c r="EL22" s="325"/>
      <c r="EM22" s="325"/>
      <c r="EN22" s="325"/>
      <c r="EO22" s="325"/>
      <c r="EP22" s="326"/>
    </row>
    <row r="23" spans="1:146" s="263" customFormat="1" ht="15" customHeight="1">
      <c r="A23" s="298">
        <v>18</v>
      </c>
      <c r="B23" s="313" t="s">
        <v>159</v>
      </c>
      <c r="C23" s="314" t="s">
        <v>160</v>
      </c>
      <c r="D23" s="315" t="s">
        <v>245</v>
      </c>
      <c r="E23" s="256">
        <v>8</v>
      </c>
      <c r="F23" s="256"/>
      <c r="G23" s="145">
        <v>5</v>
      </c>
      <c r="H23" s="171"/>
      <c r="I23" s="145">
        <v>6.6</v>
      </c>
      <c r="J23" s="171"/>
      <c r="K23" s="145">
        <v>6</v>
      </c>
      <c r="L23" s="171"/>
      <c r="M23" s="145">
        <v>6.2</v>
      </c>
      <c r="N23" s="171"/>
      <c r="O23" s="145">
        <v>6.3</v>
      </c>
      <c r="P23" s="171"/>
      <c r="Q23" s="165">
        <v>6</v>
      </c>
      <c r="R23" s="171"/>
      <c r="S23" s="147">
        <f t="shared" si="1"/>
        <v>215</v>
      </c>
      <c r="T23" s="145">
        <f t="shared" si="2"/>
        <v>6.323529411764706</v>
      </c>
      <c r="U23" s="175">
        <v>8.4</v>
      </c>
      <c r="V23" s="175"/>
      <c r="W23" s="145">
        <v>7.4</v>
      </c>
      <c r="X23" s="171"/>
      <c r="Y23" s="175">
        <v>6.5</v>
      </c>
      <c r="Z23" s="175"/>
      <c r="AA23" s="175">
        <v>7.9</v>
      </c>
      <c r="AB23" s="175"/>
      <c r="AC23" s="175">
        <v>8</v>
      </c>
      <c r="AD23" s="175"/>
      <c r="AE23" s="256">
        <f t="shared" si="3"/>
        <v>114.60000000000001</v>
      </c>
      <c r="AF23" s="256">
        <f t="shared" si="4"/>
        <v>7.640000000000001</v>
      </c>
      <c r="AG23" s="384">
        <f t="shared" si="5"/>
        <v>6.726530612244899</v>
      </c>
      <c r="AH23" s="361" t="str">
        <f t="shared" si="6"/>
        <v>TB Kh¸</v>
      </c>
      <c r="AI23" s="511">
        <f t="shared" si="7"/>
        <v>0</v>
      </c>
      <c r="AJ23" s="363" t="str">
        <f t="shared" si="8"/>
        <v>Lªn líp</v>
      </c>
      <c r="AK23" s="256">
        <v>8.6</v>
      </c>
      <c r="AL23" s="256"/>
      <c r="AM23" s="256">
        <v>6</v>
      </c>
      <c r="AN23" s="256"/>
      <c r="AO23" s="256">
        <v>6.8</v>
      </c>
      <c r="AP23" s="256"/>
      <c r="AQ23" s="256">
        <v>5.7</v>
      </c>
      <c r="AR23" s="256"/>
      <c r="AS23" s="256">
        <v>7</v>
      </c>
      <c r="AT23" s="256"/>
      <c r="AU23" s="256">
        <v>6.5</v>
      </c>
      <c r="AV23" s="256"/>
      <c r="AW23" s="256">
        <v>7.2</v>
      </c>
      <c r="AX23" s="256"/>
      <c r="AY23" s="256">
        <v>6</v>
      </c>
      <c r="AZ23" s="256"/>
      <c r="BA23" s="481">
        <f t="shared" si="9"/>
        <v>172.29999999999998</v>
      </c>
      <c r="BB23" s="303">
        <f t="shared" si="10"/>
        <v>6.8919999999999995</v>
      </c>
      <c r="BC23" s="472" t="str">
        <f t="shared" si="0"/>
        <v>TB Khá</v>
      </c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9"/>
      <c r="BO23" s="259"/>
      <c r="BP23" s="256"/>
      <c r="BQ23" s="256"/>
      <c r="BR23" s="256"/>
      <c r="BS23" s="256"/>
      <c r="BT23" s="256"/>
      <c r="BU23" s="256"/>
      <c r="BV23" s="257"/>
      <c r="BW23" s="256"/>
      <c r="BX23" s="256"/>
      <c r="BY23" s="260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6"/>
      <c r="CU23" s="258"/>
      <c r="CV23" s="258"/>
      <c r="CW23" s="258"/>
      <c r="CX23" s="261"/>
      <c r="CY23" s="256"/>
      <c r="CZ23" s="256"/>
      <c r="DA23" s="274"/>
      <c r="DB23" s="256"/>
      <c r="DC23" s="258"/>
      <c r="DD23" s="261"/>
      <c r="DE23" s="258"/>
      <c r="DF23" s="256"/>
      <c r="DG23" s="256"/>
      <c r="DH23" s="256"/>
      <c r="DI23" s="256"/>
      <c r="DJ23" s="256"/>
      <c r="DK23" s="256"/>
      <c r="DL23" s="256"/>
      <c r="DM23" s="256"/>
      <c r="DN23" s="256"/>
      <c r="DO23" s="256"/>
      <c r="DP23" s="262"/>
      <c r="EP23" s="264"/>
    </row>
    <row r="24" spans="1:146" s="263" customFormat="1" ht="15" customHeight="1">
      <c r="A24" s="298">
        <v>19</v>
      </c>
      <c r="B24" s="313" t="s">
        <v>88</v>
      </c>
      <c r="C24" s="314" t="s">
        <v>25</v>
      </c>
      <c r="D24" s="315">
        <v>34276</v>
      </c>
      <c r="E24" s="256">
        <v>6</v>
      </c>
      <c r="F24" s="256"/>
      <c r="G24" s="145">
        <v>4</v>
      </c>
      <c r="H24" s="171"/>
      <c r="I24" s="145">
        <v>5.1</v>
      </c>
      <c r="J24" s="175"/>
      <c r="K24" s="145">
        <v>5.2</v>
      </c>
      <c r="L24" s="171"/>
      <c r="M24" s="145">
        <v>5</v>
      </c>
      <c r="N24" s="171">
        <v>3.5</v>
      </c>
      <c r="O24" s="145">
        <v>5.6</v>
      </c>
      <c r="P24" s="171">
        <v>4.1</v>
      </c>
      <c r="Q24" s="165">
        <v>3.8</v>
      </c>
      <c r="R24" s="171">
        <v>3.3</v>
      </c>
      <c r="S24" s="147">
        <f t="shared" si="1"/>
        <v>168.4</v>
      </c>
      <c r="T24" s="145">
        <f t="shared" si="2"/>
        <v>4.952941176470588</v>
      </c>
      <c r="U24" s="171">
        <v>6.7</v>
      </c>
      <c r="V24" s="171"/>
      <c r="W24" s="145">
        <v>5.7</v>
      </c>
      <c r="X24" s="171"/>
      <c r="Y24" s="175">
        <v>5.9</v>
      </c>
      <c r="Z24" s="175"/>
      <c r="AA24" s="175">
        <v>4.9</v>
      </c>
      <c r="AB24" s="175">
        <v>4.9</v>
      </c>
      <c r="AC24" s="175">
        <v>5.5</v>
      </c>
      <c r="AD24" s="175"/>
      <c r="AE24" s="256">
        <f t="shared" si="3"/>
        <v>86.1</v>
      </c>
      <c r="AF24" s="256">
        <f t="shared" si="4"/>
        <v>5.739999999999999</v>
      </c>
      <c r="AG24" s="384">
        <f t="shared" si="5"/>
        <v>5.1938775510204085</v>
      </c>
      <c r="AH24" s="361" t="str">
        <f t="shared" si="6"/>
        <v>Trung b×nh</v>
      </c>
      <c r="AI24" s="511">
        <f t="shared" si="7"/>
        <v>12</v>
      </c>
      <c r="AJ24" s="363" t="str">
        <f t="shared" si="8"/>
        <v>Lªn líp</v>
      </c>
      <c r="AK24" s="256">
        <v>5.4</v>
      </c>
      <c r="AL24" s="256"/>
      <c r="AM24" s="256">
        <v>5.5</v>
      </c>
      <c r="AN24" s="256"/>
      <c r="AO24" s="256">
        <v>6</v>
      </c>
      <c r="AP24" s="256"/>
      <c r="AQ24" s="256">
        <v>5</v>
      </c>
      <c r="AR24" s="256"/>
      <c r="AS24" s="256">
        <v>4.4</v>
      </c>
      <c r="AT24" s="256"/>
      <c r="AU24" s="256">
        <v>4.5</v>
      </c>
      <c r="AV24" s="256"/>
      <c r="AW24" s="256">
        <v>5</v>
      </c>
      <c r="AX24" s="256"/>
      <c r="AY24" s="256">
        <v>5</v>
      </c>
      <c r="AZ24" s="256"/>
      <c r="BA24" s="481">
        <f t="shared" si="9"/>
        <v>128.2</v>
      </c>
      <c r="BB24" s="303">
        <f t="shared" si="10"/>
        <v>5.127999999999999</v>
      </c>
      <c r="BC24" s="472" t="str">
        <f t="shared" si="0"/>
        <v>Trung bình</v>
      </c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9"/>
      <c r="BO24" s="259"/>
      <c r="BP24" s="256"/>
      <c r="BQ24" s="256"/>
      <c r="BR24" s="256"/>
      <c r="BS24" s="256"/>
      <c r="BT24" s="256"/>
      <c r="BU24" s="256"/>
      <c r="BV24" s="257"/>
      <c r="BW24" s="256"/>
      <c r="BX24" s="256"/>
      <c r="BY24" s="260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8"/>
      <c r="CV24" s="258"/>
      <c r="CW24" s="258"/>
      <c r="CX24" s="261"/>
      <c r="CY24" s="256"/>
      <c r="CZ24" s="256"/>
      <c r="DA24" s="274"/>
      <c r="DB24" s="256"/>
      <c r="DC24" s="258"/>
      <c r="DD24" s="261"/>
      <c r="DE24" s="258"/>
      <c r="DF24" s="256"/>
      <c r="DG24" s="256"/>
      <c r="DH24" s="256"/>
      <c r="DI24" s="256"/>
      <c r="DJ24" s="256"/>
      <c r="DK24" s="256"/>
      <c r="DL24" s="256"/>
      <c r="DM24" s="256"/>
      <c r="DN24" s="256"/>
      <c r="DO24" s="256"/>
      <c r="DP24" s="262"/>
      <c r="EP24" s="264"/>
    </row>
    <row r="25" spans="1:104" ht="15" customHeight="1">
      <c r="A25" s="298">
        <v>20</v>
      </c>
      <c r="B25" s="313" t="s">
        <v>161</v>
      </c>
      <c r="C25" s="314" t="s">
        <v>42</v>
      </c>
      <c r="D25" s="315" t="s">
        <v>246</v>
      </c>
      <c r="E25" s="316">
        <v>6</v>
      </c>
      <c r="F25" s="262"/>
      <c r="G25" s="145">
        <v>6.4</v>
      </c>
      <c r="H25" s="171"/>
      <c r="I25" s="145">
        <v>5.2</v>
      </c>
      <c r="J25" s="171"/>
      <c r="K25" s="145">
        <v>5.4</v>
      </c>
      <c r="L25" s="171"/>
      <c r="M25" s="145">
        <v>7.6</v>
      </c>
      <c r="N25" s="171"/>
      <c r="O25" s="145">
        <v>5</v>
      </c>
      <c r="P25" s="171"/>
      <c r="Q25" s="165">
        <v>5.4</v>
      </c>
      <c r="R25" s="171"/>
      <c r="S25" s="147">
        <f t="shared" si="1"/>
        <v>197.4</v>
      </c>
      <c r="T25" s="145">
        <f t="shared" si="2"/>
        <v>5.805882352941176</v>
      </c>
      <c r="U25" s="171">
        <v>6.7</v>
      </c>
      <c r="V25" s="171"/>
      <c r="W25" s="145">
        <v>6.5</v>
      </c>
      <c r="X25" s="171"/>
      <c r="Y25" s="175">
        <v>6</v>
      </c>
      <c r="Z25" s="175"/>
      <c r="AA25" s="175">
        <v>6.6</v>
      </c>
      <c r="AB25" s="175"/>
      <c r="AC25" s="175">
        <v>7</v>
      </c>
      <c r="AD25" s="175"/>
      <c r="AE25" s="256">
        <f t="shared" si="3"/>
        <v>98.4</v>
      </c>
      <c r="AF25" s="256">
        <f t="shared" si="4"/>
        <v>6.5600000000000005</v>
      </c>
      <c r="AG25" s="384">
        <f t="shared" si="5"/>
        <v>6.036734693877551</v>
      </c>
      <c r="AH25" s="361" t="str">
        <f t="shared" si="6"/>
        <v>TB Kh¸</v>
      </c>
      <c r="AI25" s="511">
        <f t="shared" si="7"/>
        <v>0</v>
      </c>
      <c r="AJ25" s="363" t="str">
        <f t="shared" si="8"/>
        <v>Lªn líp</v>
      </c>
      <c r="AK25" s="316">
        <v>6.6</v>
      </c>
      <c r="AL25" s="262"/>
      <c r="AM25" s="316">
        <v>7.5</v>
      </c>
      <c r="AN25" s="262"/>
      <c r="AO25" s="316">
        <v>6</v>
      </c>
      <c r="AP25" s="262"/>
      <c r="AQ25" s="316">
        <v>5.6</v>
      </c>
      <c r="AR25" s="262"/>
      <c r="AS25" s="262">
        <v>5.2</v>
      </c>
      <c r="AT25" s="262"/>
      <c r="AU25" s="262">
        <v>6.4</v>
      </c>
      <c r="AV25" s="262"/>
      <c r="AW25" s="262">
        <v>7.7</v>
      </c>
      <c r="AX25" s="262"/>
      <c r="AY25" s="262">
        <v>5</v>
      </c>
      <c r="AZ25" s="262"/>
      <c r="BA25" s="481">
        <f t="shared" si="9"/>
        <v>158.8</v>
      </c>
      <c r="BB25" s="303">
        <f t="shared" si="10"/>
        <v>6.352</v>
      </c>
      <c r="BC25" s="472" t="str">
        <f t="shared" si="0"/>
        <v>TB Khá</v>
      </c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</row>
    <row r="26" spans="1:104" ht="15" customHeight="1">
      <c r="A26" s="298">
        <v>21</v>
      </c>
      <c r="B26" s="313" t="s">
        <v>162</v>
      </c>
      <c r="C26" s="314" t="s">
        <v>163</v>
      </c>
      <c r="D26" s="315" t="s">
        <v>243</v>
      </c>
      <c r="E26" s="316">
        <v>8</v>
      </c>
      <c r="F26" s="262"/>
      <c r="G26" s="145">
        <v>4.1</v>
      </c>
      <c r="H26" s="171"/>
      <c r="I26" s="145">
        <v>6.6</v>
      </c>
      <c r="J26" s="171"/>
      <c r="K26" s="145">
        <v>5.1</v>
      </c>
      <c r="L26" s="171"/>
      <c r="M26" s="145">
        <v>5.6</v>
      </c>
      <c r="N26" s="171"/>
      <c r="O26" s="145">
        <v>6.3</v>
      </c>
      <c r="P26" s="171"/>
      <c r="Q26" s="174">
        <v>5.1</v>
      </c>
      <c r="R26" s="171"/>
      <c r="S26" s="147">
        <f t="shared" si="1"/>
        <v>197.29999999999998</v>
      </c>
      <c r="T26" s="145">
        <f t="shared" si="2"/>
        <v>5.802941176470588</v>
      </c>
      <c r="U26" s="171">
        <v>7</v>
      </c>
      <c r="V26" s="171"/>
      <c r="W26" s="145">
        <v>6.5</v>
      </c>
      <c r="X26" s="171"/>
      <c r="Y26" s="175">
        <v>6.9</v>
      </c>
      <c r="Z26" s="175"/>
      <c r="AA26" s="175">
        <v>6.4</v>
      </c>
      <c r="AB26" s="175"/>
      <c r="AC26" s="175">
        <v>5</v>
      </c>
      <c r="AD26" s="175"/>
      <c r="AE26" s="256">
        <f t="shared" si="3"/>
        <v>95.4</v>
      </c>
      <c r="AF26" s="256">
        <f t="shared" si="4"/>
        <v>6.36</v>
      </c>
      <c r="AG26" s="384">
        <f t="shared" si="5"/>
        <v>5.9734693877551015</v>
      </c>
      <c r="AH26" s="361" t="str">
        <f t="shared" si="6"/>
        <v>TB Kh¸</v>
      </c>
      <c r="AI26" s="511">
        <f t="shared" si="7"/>
        <v>4</v>
      </c>
      <c r="AJ26" s="363" t="str">
        <f t="shared" si="8"/>
        <v>Lªn líp</v>
      </c>
      <c r="AK26" s="316">
        <v>7.8</v>
      </c>
      <c r="AL26" s="262"/>
      <c r="AM26" s="316">
        <v>6</v>
      </c>
      <c r="AN26" s="262"/>
      <c r="AO26" s="316">
        <v>4.3</v>
      </c>
      <c r="AP26" s="262"/>
      <c r="AQ26" s="316">
        <v>5</v>
      </c>
      <c r="AR26" s="262"/>
      <c r="AS26" s="262">
        <v>5</v>
      </c>
      <c r="AT26" s="262"/>
      <c r="AU26" s="262">
        <v>6.8</v>
      </c>
      <c r="AV26" s="262"/>
      <c r="AW26" s="262">
        <v>5.2</v>
      </c>
      <c r="AX26" s="262"/>
      <c r="AY26" s="262">
        <v>6</v>
      </c>
      <c r="AZ26" s="262"/>
      <c r="BA26" s="481">
        <f t="shared" si="9"/>
        <v>146.9</v>
      </c>
      <c r="BB26" s="303">
        <f t="shared" si="10"/>
        <v>5.876</v>
      </c>
      <c r="BC26" s="472" t="str">
        <f t="shared" si="0"/>
        <v>Trung bình</v>
      </c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</row>
    <row r="27" spans="1:104" ht="15" customHeight="1">
      <c r="A27" s="298">
        <v>22</v>
      </c>
      <c r="B27" s="317" t="s">
        <v>164</v>
      </c>
      <c r="C27" s="318" t="s">
        <v>46</v>
      </c>
      <c r="D27" s="319" t="s">
        <v>247</v>
      </c>
      <c r="E27" s="316"/>
      <c r="F27" s="262"/>
      <c r="G27" s="145">
        <v>5</v>
      </c>
      <c r="H27" s="171"/>
      <c r="I27" s="145">
        <v>5.4</v>
      </c>
      <c r="J27" s="171">
        <v>4.8</v>
      </c>
      <c r="K27" s="145">
        <v>4.8</v>
      </c>
      <c r="L27" s="171">
        <v>4.3</v>
      </c>
      <c r="M27" s="145">
        <v>6.4</v>
      </c>
      <c r="N27" s="171"/>
      <c r="O27" s="145">
        <v>4.9</v>
      </c>
      <c r="P27" s="171">
        <v>4.4</v>
      </c>
      <c r="Q27" s="174">
        <v>5.4</v>
      </c>
      <c r="R27" s="171">
        <v>4.9</v>
      </c>
      <c r="S27" s="147">
        <f t="shared" si="1"/>
        <v>153.2</v>
      </c>
      <c r="T27" s="145">
        <f t="shared" si="2"/>
        <v>4.5058823529411764</v>
      </c>
      <c r="U27" s="171">
        <v>6.5</v>
      </c>
      <c r="V27" s="171"/>
      <c r="W27" s="145">
        <v>5.4</v>
      </c>
      <c r="X27" s="171"/>
      <c r="Y27" s="175">
        <v>6.2</v>
      </c>
      <c r="Z27" s="175"/>
      <c r="AA27" s="175">
        <v>5.6</v>
      </c>
      <c r="AB27" s="175">
        <v>4.7</v>
      </c>
      <c r="AC27" s="175">
        <v>6</v>
      </c>
      <c r="AD27" s="175">
        <v>4</v>
      </c>
      <c r="AE27" s="256">
        <f t="shared" si="3"/>
        <v>89.1</v>
      </c>
      <c r="AF27" s="256">
        <f t="shared" si="4"/>
        <v>5.9399999999999995</v>
      </c>
      <c r="AG27" s="384">
        <f t="shared" si="5"/>
        <v>4.944897959183673</v>
      </c>
      <c r="AH27" s="361" t="str">
        <f t="shared" si="6"/>
        <v>YÕu</v>
      </c>
      <c r="AI27" s="511">
        <f t="shared" si="7"/>
        <v>15</v>
      </c>
      <c r="AJ27" s="363" t="str">
        <f t="shared" si="8"/>
        <v>Ngõng häc</v>
      </c>
      <c r="AK27" s="316">
        <v>5.6</v>
      </c>
      <c r="AL27" s="262"/>
      <c r="AM27" s="316">
        <v>5</v>
      </c>
      <c r="AN27" s="262"/>
      <c r="AO27" s="316">
        <v>4.7</v>
      </c>
      <c r="AP27" s="262"/>
      <c r="AQ27" s="316">
        <v>5</v>
      </c>
      <c r="AR27" s="262"/>
      <c r="AS27" s="262">
        <v>5.2</v>
      </c>
      <c r="AT27" s="262"/>
      <c r="AU27" s="262">
        <v>5.4</v>
      </c>
      <c r="AV27" s="262"/>
      <c r="AW27" s="262">
        <v>5.2</v>
      </c>
      <c r="AX27" s="262"/>
      <c r="AY27" s="262">
        <v>6</v>
      </c>
      <c r="AZ27" s="262"/>
      <c r="BA27" s="481">
        <f t="shared" si="9"/>
        <v>130.5</v>
      </c>
      <c r="BB27" s="303">
        <f t="shared" si="10"/>
        <v>5.22</v>
      </c>
      <c r="BC27" s="472" t="str">
        <f t="shared" si="0"/>
        <v>Trung bình</v>
      </c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</row>
    <row r="28" spans="1:104" ht="15" customHeight="1">
      <c r="A28" s="298">
        <v>23</v>
      </c>
      <c r="B28" s="313" t="s">
        <v>165</v>
      </c>
      <c r="C28" s="314" t="s">
        <v>166</v>
      </c>
      <c r="D28" s="315" t="s">
        <v>248</v>
      </c>
      <c r="E28" s="316">
        <v>7</v>
      </c>
      <c r="F28" s="262"/>
      <c r="G28" s="145">
        <v>5.1</v>
      </c>
      <c r="H28" s="171"/>
      <c r="I28" s="145">
        <v>6.1</v>
      </c>
      <c r="J28" s="171"/>
      <c r="K28" s="145">
        <v>5</v>
      </c>
      <c r="L28" s="171">
        <v>4.5</v>
      </c>
      <c r="M28" s="145">
        <v>5.4</v>
      </c>
      <c r="N28" s="171"/>
      <c r="O28" s="145">
        <v>5</v>
      </c>
      <c r="P28" s="171"/>
      <c r="Q28" s="174">
        <v>5.6</v>
      </c>
      <c r="R28" s="171"/>
      <c r="S28" s="147">
        <f t="shared" si="1"/>
        <v>191.6</v>
      </c>
      <c r="T28" s="145">
        <f t="shared" si="2"/>
        <v>5.635294117647058</v>
      </c>
      <c r="U28" s="171">
        <v>4.9</v>
      </c>
      <c r="V28" s="171">
        <v>3.4</v>
      </c>
      <c r="W28" s="145">
        <v>7.2</v>
      </c>
      <c r="X28" s="171"/>
      <c r="Y28" s="175">
        <v>5.9</v>
      </c>
      <c r="Z28" s="175"/>
      <c r="AA28" s="175">
        <v>6.3</v>
      </c>
      <c r="AB28" s="175"/>
      <c r="AC28" s="175">
        <v>5</v>
      </c>
      <c r="AD28" s="175">
        <v>4.5</v>
      </c>
      <c r="AE28" s="256">
        <f t="shared" si="3"/>
        <v>87.9</v>
      </c>
      <c r="AF28" s="256">
        <f t="shared" si="4"/>
        <v>5.86</v>
      </c>
      <c r="AG28" s="384">
        <f t="shared" si="5"/>
        <v>5.704081632653061</v>
      </c>
      <c r="AH28" s="361" t="str">
        <f t="shared" si="6"/>
        <v>Trung b×nh</v>
      </c>
      <c r="AI28" s="511">
        <f t="shared" si="7"/>
        <v>3</v>
      </c>
      <c r="AJ28" s="363" t="str">
        <f t="shared" si="8"/>
        <v>Lªn líp</v>
      </c>
      <c r="AK28" s="316">
        <v>6.5</v>
      </c>
      <c r="AL28" s="262"/>
      <c r="AM28" s="316">
        <v>5</v>
      </c>
      <c r="AN28" s="262"/>
      <c r="AO28" s="316">
        <v>6.2</v>
      </c>
      <c r="AP28" s="262"/>
      <c r="AQ28" s="316">
        <v>5</v>
      </c>
      <c r="AR28" s="262"/>
      <c r="AS28" s="262">
        <v>6</v>
      </c>
      <c r="AT28" s="262"/>
      <c r="AU28" s="262">
        <v>6.4</v>
      </c>
      <c r="AV28" s="262"/>
      <c r="AW28" s="262">
        <v>4</v>
      </c>
      <c r="AX28" s="262"/>
      <c r="AY28" s="262">
        <v>6</v>
      </c>
      <c r="AZ28" s="262"/>
      <c r="BA28" s="481">
        <f t="shared" si="9"/>
        <v>141.3</v>
      </c>
      <c r="BB28" s="303">
        <f t="shared" si="10"/>
        <v>5.652</v>
      </c>
      <c r="BC28" s="472" t="str">
        <f t="shared" si="0"/>
        <v>Trung bình</v>
      </c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2"/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  <c r="CW28" s="262"/>
      <c r="CX28" s="262"/>
      <c r="CY28" s="262"/>
      <c r="CZ28" s="262"/>
    </row>
    <row r="29" spans="1:104" ht="15" customHeight="1">
      <c r="A29" s="298">
        <v>24</v>
      </c>
      <c r="B29" s="313" t="s">
        <v>167</v>
      </c>
      <c r="C29" s="314" t="s">
        <v>166</v>
      </c>
      <c r="D29" s="315">
        <v>34064</v>
      </c>
      <c r="E29" s="316">
        <v>7</v>
      </c>
      <c r="F29" s="262"/>
      <c r="G29" s="145">
        <v>4.5</v>
      </c>
      <c r="H29" s="171"/>
      <c r="I29" s="145">
        <v>6.3</v>
      </c>
      <c r="J29" s="171"/>
      <c r="K29" s="145">
        <v>5.8</v>
      </c>
      <c r="L29" s="171"/>
      <c r="M29" s="145">
        <v>7.5</v>
      </c>
      <c r="N29" s="171"/>
      <c r="O29" s="145">
        <v>5.3</v>
      </c>
      <c r="P29" s="171"/>
      <c r="Q29" s="174">
        <v>5.5</v>
      </c>
      <c r="R29" s="171"/>
      <c r="S29" s="147">
        <f t="shared" si="1"/>
        <v>205.3</v>
      </c>
      <c r="T29" s="145">
        <f t="shared" si="2"/>
        <v>6.038235294117648</v>
      </c>
      <c r="U29" s="175">
        <v>5.2</v>
      </c>
      <c r="V29" s="171"/>
      <c r="W29" s="145">
        <v>6.5</v>
      </c>
      <c r="X29" s="171"/>
      <c r="Y29" s="175">
        <v>6.2</v>
      </c>
      <c r="Z29" s="175"/>
      <c r="AA29" s="175">
        <v>7.3</v>
      </c>
      <c r="AB29" s="175"/>
      <c r="AC29" s="175">
        <v>6.8</v>
      </c>
      <c r="AD29" s="175"/>
      <c r="AE29" s="256">
        <f t="shared" si="3"/>
        <v>96</v>
      </c>
      <c r="AF29" s="256">
        <f t="shared" si="4"/>
        <v>6.4</v>
      </c>
      <c r="AG29" s="384">
        <f t="shared" si="5"/>
        <v>6.148979591836735</v>
      </c>
      <c r="AH29" s="361" t="str">
        <f t="shared" si="6"/>
        <v>TB Kh¸</v>
      </c>
      <c r="AI29" s="511">
        <f t="shared" si="7"/>
        <v>4</v>
      </c>
      <c r="AJ29" s="363" t="str">
        <f t="shared" si="8"/>
        <v>Lªn líp</v>
      </c>
      <c r="AK29" s="316">
        <v>7.1</v>
      </c>
      <c r="AL29" s="262"/>
      <c r="AM29" s="316">
        <v>5.5</v>
      </c>
      <c r="AN29" s="262"/>
      <c r="AO29" s="316">
        <v>6.8</v>
      </c>
      <c r="AP29" s="262"/>
      <c r="AQ29" s="316">
        <v>6</v>
      </c>
      <c r="AR29" s="262"/>
      <c r="AS29" s="262">
        <v>4.5</v>
      </c>
      <c r="AT29" s="262"/>
      <c r="AU29" s="262">
        <v>4.9</v>
      </c>
      <c r="AV29" s="262"/>
      <c r="AW29" s="262">
        <v>4.3</v>
      </c>
      <c r="AX29" s="262"/>
      <c r="AY29" s="262">
        <v>6</v>
      </c>
      <c r="AZ29" s="262"/>
      <c r="BA29" s="481">
        <f t="shared" si="9"/>
        <v>143.5</v>
      </c>
      <c r="BB29" s="303">
        <f t="shared" si="10"/>
        <v>5.74</v>
      </c>
      <c r="BC29" s="472" t="str">
        <f t="shared" si="0"/>
        <v>Trung bình</v>
      </c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2"/>
      <c r="CV29" s="262"/>
      <c r="CW29" s="262"/>
      <c r="CX29" s="262"/>
      <c r="CY29" s="262"/>
      <c r="CZ29" s="262"/>
    </row>
    <row r="30" spans="1:104" ht="15" customHeight="1">
      <c r="A30" s="298">
        <v>25</v>
      </c>
      <c r="B30" s="313" t="s">
        <v>170</v>
      </c>
      <c r="C30" s="314" t="s">
        <v>171</v>
      </c>
      <c r="D30" s="315">
        <v>33485</v>
      </c>
      <c r="E30" s="316">
        <v>6</v>
      </c>
      <c r="F30" s="262"/>
      <c r="G30" s="145">
        <v>4.1</v>
      </c>
      <c r="H30" s="171"/>
      <c r="I30" s="145">
        <v>5.4</v>
      </c>
      <c r="J30" s="171"/>
      <c r="K30" s="145">
        <v>5.4</v>
      </c>
      <c r="L30" s="171">
        <v>4.9</v>
      </c>
      <c r="M30" s="145">
        <v>7</v>
      </c>
      <c r="N30" s="171"/>
      <c r="O30" s="145">
        <v>5.1</v>
      </c>
      <c r="P30" s="171"/>
      <c r="Q30" s="174">
        <v>2.3</v>
      </c>
      <c r="R30" s="171">
        <v>2.3</v>
      </c>
      <c r="S30" s="147">
        <f t="shared" si="1"/>
        <v>171.70000000000002</v>
      </c>
      <c r="T30" s="145">
        <f t="shared" si="2"/>
        <v>5.050000000000001</v>
      </c>
      <c r="U30" s="175">
        <v>6</v>
      </c>
      <c r="V30" s="175"/>
      <c r="W30" s="145">
        <v>6.4</v>
      </c>
      <c r="X30" s="171"/>
      <c r="Y30" s="175">
        <v>5.4</v>
      </c>
      <c r="Z30" s="175"/>
      <c r="AA30" s="175">
        <v>4.7</v>
      </c>
      <c r="AB30" s="175">
        <v>4.7</v>
      </c>
      <c r="AC30" s="175">
        <v>4</v>
      </c>
      <c r="AD30" s="175"/>
      <c r="AE30" s="256">
        <f t="shared" si="3"/>
        <v>79.5</v>
      </c>
      <c r="AF30" s="256">
        <f t="shared" si="4"/>
        <v>5.3</v>
      </c>
      <c r="AG30" s="384">
        <f t="shared" si="5"/>
        <v>5.126530612244898</v>
      </c>
      <c r="AH30" s="361" t="str">
        <f t="shared" si="6"/>
        <v>Trung b×nh</v>
      </c>
      <c r="AI30" s="511">
        <f t="shared" si="7"/>
        <v>15</v>
      </c>
      <c r="AJ30" s="363" t="str">
        <f t="shared" si="8"/>
        <v>Lªn líp</v>
      </c>
      <c r="AK30" s="316">
        <v>5.4</v>
      </c>
      <c r="AL30" s="262"/>
      <c r="AM30" s="316">
        <v>6.5</v>
      </c>
      <c r="AN30" s="262"/>
      <c r="AO30" s="316">
        <v>3.8</v>
      </c>
      <c r="AP30" s="262"/>
      <c r="AQ30" s="316">
        <v>4</v>
      </c>
      <c r="AR30" s="262"/>
      <c r="AS30" s="262">
        <v>5.2</v>
      </c>
      <c r="AT30" s="262"/>
      <c r="AU30" s="262">
        <v>6.4</v>
      </c>
      <c r="AV30" s="262"/>
      <c r="AW30" s="262">
        <v>6</v>
      </c>
      <c r="AX30" s="262"/>
      <c r="AY30" s="262">
        <v>6</v>
      </c>
      <c r="AZ30" s="262"/>
      <c r="BA30" s="481">
        <f t="shared" si="9"/>
        <v>132.70000000000002</v>
      </c>
      <c r="BB30" s="303">
        <f t="shared" si="10"/>
        <v>5.308000000000001</v>
      </c>
      <c r="BC30" s="472" t="str">
        <f t="shared" si="0"/>
        <v>Trung bình</v>
      </c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2"/>
      <c r="CR30" s="262"/>
      <c r="CS30" s="262"/>
      <c r="CT30" s="262"/>
      <c r="CU30" s="262"/>
      <c r="CV30" s="262"/>
      <c r="CW30" s="262"/>
      <c r="CX30" s="262"/>
      <c r="CY30" s="262"/>
      <c r="CZ30" s="262"/>
    </row>
    <row r="31" spans="1:104" ht="15" customHeight="1">
      <c r="A31" s="298">
        <v>26</v>
      </c>
      <c r="B31" s="313" t="s">
        <v>172</v>
      </c>
      <c r="C31" s="314" t="s">
        <v>26</v>
      </c>
      <c r="D31" s="315" t="s">
        <v>250</v>
      </c>
      <c r="E31" s="316">
        <v>8</v>
      </c>
      <c r="F31" s="262"/>
      <c r="G31" s="145">
        <v>6.5</v>
      </c>
      <c r="H31" s="171"/>
      <c r="I31" s="145">
        <v>6.1</v>
      </c>
      <c r="J31" s="171"/>
      <c r="K31" s="145">
        <v>5.3</v>
      </c>
      <c r="L31" s="171"/>
      <c r="M31" s="145">
        <v>5.4</v>
      </c>
      <c r="N31" s="171"/>
      <c r="O31" s="145">
        <v>6.3</v>
      </c>
      <c r="P31" s="171"/>
      <c r="Q31" s="174">
        <v>6.1</v>
      </c>
      <c r="R31" s="171"/>
      <c r="S31" s="147">
        <f t="shared" si="1"/>
        <v>209.7</v>
      </c>
      <c r="T31" s="145">
        <f t="shared" si="2"/>
        <v>6.167647058823529</v>
      </c>
      <c r="U31" s="175">
        <v>8.4</v>
      </c>
      <c r="V31" s="175"/>
      <c r="W31" s="145">
        <v>6.9</v>
      </c>
      <c r="X31" s="171"/>
      <c r="Y31" s="175">
        <v>7</v>
      </c>
      <c r="Z31" s="175"/>
      <c r="AA31" s="175">
        <v>7</v>
      </c>
      <c r="AB31" s="175"/>
      <c r="AC31" s="175">
        <v>6.5</v>
      </c>
      <c r="AD31" s="175"/>
      <c r="AE31" s="256">
        <f t="shared" si="3"/>
        <v>107.4</v>
      </c>
      <c r="AF31" s="256">
        <f t="shared" si="4"/>
        <v>7.16</v>
      </c>
      <c r="AG31" s="384">
        <f t="shared" si="5"/>
        <v>6.4714285714285715</v>
      </c>
      <c r="AH31" s="361" t="str">
        <f t="shared" si="6"/>
        <v>TB Kh¸</v>
      </c>
      <c r="AI31" s="511">
        <f t="shared" si="7"/>
        <v>0</v>
      </c>
      <c r="AJ31" s="363" t="str">
        <f t="shared" si="8"/>
        <v>Lªn líp</v>
      </c>
      <c r="AK31" s="316">
        <v>7.4</v>
      </c>
      <c r="AL31" s="262"/>
      <c r="AM31" s="316">
        <v>5</v>
      </c>
      <c r="AN31" s="262"/>
      <c r="AO31" s="316">
        <v>6.7</v>
      </c>
      <c r="AP31" s="262"/>
      <c r="AQ31" s="316">
        <v>6.4</v>
      </c>
      <c r="AR31" s="262"/>
      <c r="AS31" s="262">
        <v>6</v>
      </c>
      <c r="AT31" s="262"/>
      <c r="AU31" s="262">
        <v>7</v>
      </c>
      <c r="AV31" s="262"/>
      <c r="AW31" s="262">
        <v>5.9</v>
      </c>
      <c r="AX31" s="262"/>
      <c r="AY31" s="262">
        <v>6</v>
      </c>
      <c r="AZ31" s="262"/>
      <c r="BA31" s="481">
        <f t="shared" si="9"/>
        <v>160.4</v>
      </c>
      <c r="BB31" s="303">
        <f t="shared" si="10"/>
        <v>6.416</v>
      </c>
      <c r="BC31" s="472" t="str">
        <f t="shared" si="0"/>
        <v>TB Khá</v>
      </c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2"/>
      <c r="CV31" s="262"/>
      <c r="CW31" s="262"/>
      <c r="CX31" s="262"/>
      <c r="CY31" s="262"/>
      <c r="CZ31" s="262"/>
    </row>
    <row r="32" spans="1:104" ht="15" customHeight="1">
      <c r="A32" s="298">
        <v>27</v>
      </c>
      <c r="B32" s="313" t="s">
        <v>173</v>
      </c>
      <c r="C32" s="314" t="s">
        <v>90</v>
      </c>
      <c r="D32" s="315" t="s">
        <v>251</v>
      </c>
      <c r="E32" s="316">
        <v>8</v>
      </c>
      <c r="F32" s="262"/>
      <c r="G32" s="196">
        <v>6</v>
      </c>
      <c r="H32" s="342"/>
      <c r="I32" s="196">
        <v>6</v>
      </c>
      <c r="J32" s="342"/>
      <c r="K32" s="196">
        <v>5.1</v>
      </c>
      <c r="L32" s="342"/>
      <c r="M32" s="196">
        <v>6.8</v>
      </c>
      <c r="N32" s="342"/>
      <c r="O32" s="196">
        <v>6.2</v>
      </c>
      <c r="P32" s="342"/>
      <c r="Q32" s="344">
        <v>5.1</v>
      </c>
      <c r="R32" s="342"/>
      <c r="S32" s="147">
        <f t="shared" si="1"/>
        <v>205.89999999999998</v>
      </c>
      <c r="T32" s="145">
        <f t="shared" si="2"/>
        <v>6.055882352941175</v>
      </c>
      <c r="U32" s="345">
        <v>6.9</v>
      </c>
      <c r="V32" s="342"/>
      <c r="W32" s="196"/>
      <c r="X32" s="342"/>
      <c r="Y32" s="345">
        <v>6</v>
      </c>
      <c r="Z32" s="345"/>
      <c r="AA32" s="345">
        <v>5.9</v>
      </c>
      <c r="AB32" s="345"/>
      <c r="AC32" s="345">
        <v>5.5</v>
      </c>
      <c r="AD32" s="345"/>
      <c r="AE32" s="256">
        <f t="shared" si="3"/>
        <v>72.9</v>
      </c>
      <c r="AF32" s="256">
        <f t="shared" si="4"/>
        <v>4.86</v>
      </c>
      <c r="AG32" s="384">
        <f t="shared" si="5"/>
        <v>5.689795918367346</v>
      </c>
      <c r="AH32" s="361" t="str">
        <f t="shared" si="6"/>
        <v>Trung b×nh</v>
      </c>
      <c r="AI32" s="511">
        <f t="shared" si="7"/>
        <v>3</v>
      </c>
      <c r="AJ32" s="363" t="str">
        <f t="shared" si="8"/>
        <v>Lªn líp</v>
      </c>
      <c r="AK32" s="316">
        <v>5.4</v>
      </c>
      <c r="AL32" s="262"/>
      <c r="AM32" s="316">
        <v>5.5</v>
      </c>
      <c r="AN32" s="262"/>
      <c r="AO32" s="316">
        <v>3.7</v>
      </c>
      <c r="AP32" s="262"/>
      <c r="AQ32" s="316">
        <v>5</v>
      </c>
      <c r="AR32" s="262"/>
      <c r="AS32" s="262">
        <v>6.4</v>
      </c>
      <c r="AT32" s="262"/>
      <c r="AU32" s="262">
        <v>5.4</v>
      </c>
      <c r="AV32" s="262"/>
      <c r="AW32" s="262">
        <v>6.4</v>
      </c>
      <c r="AX32" s="262"/>
      <c r="AY32" s="262">
        <v>5</v>
      </c>
      <c r="AZ32" s="262"/>
      <c r="BA32" s="481">
        <f t="shared" si="9"/>
        <v>134.20000000000002</v>
      </c>
      <c r="BB32" s="303">
        <f t="shared" si="10"/>
        <v>5.368</v>
      </c>
      <c r="BC32" s="472" t="str">
        <f t="shared" si="0"/>
        <v>Trung bình</v>
      </c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2"/>
    </row>
    <row r="33" spans="1:146" ht="15" customHeight="1">
      <c r="A33" s="298">
        <v>28</v>
      </c>
      <c r="B33" s="337" t="s">
        <v>175</v>
      </c>
      <c r="C33" s="338" t="s">
        <v>48</v>
      </c>
      <c r="D33" s="339">
        <v>34064</v>
      </c>
      <c r="E33" s="256">
        <v>6</v>
      </c>
      <c r="F33" s="256"/>
      <c r="G33" s="145">
        <v>5.4</v>
      </c>
      <c r="H33" s="171"/>
      <c r="I33" s="145">
        <v>7.1</v>
      </c>
      <c r="J33" s="171"/>
      <c r="K33" s="145">
        <v>5.6</v>
      </c>
      <c r="L33" s="352"/>
      <c r="M33" s="145">
        <v>6.9</v>
      </c>
      <c r="N33" s="171"/>
      <c r="O33" s="145">
        <v>6.5</v>
      </c>
      <c r="P33" s="171"/>
      <c r="Q33" s="165">
        <v>7</v>
      </c>
      <c r="R33" s="171"/>
      <c r="S33" s="147">
        <f t="shared" si="1"/>
        <v>214.6</v>
      </c>
      <c r="T33" s="145">
        <f t="shared" si="2"/>
        <v>6.311764705882353</v>
      </c>
      <c r="U33" s="175">
        <v>1.7</v>
      </c>
      <c r="V33" s="171">
        <v>1.7</v>
      </c>
      <c r="W33" s="145"/>
      <c r="X33" s="171"/>
      <c r="Y33" s="175"/>
      <c r="Z33" s="175"/>
      <c r="AA33" s="175"/>
      <c r="AB33" s="175"/>
      <c r="AC33" s="175"/>
      <c r="AD33" s="175"/>
      <c r="AE33" s="256">
        <f t="shared" si="3"/>
        <v>5.1</v>
      </c>
      <c r="AF33" s="256">
        <f t="shared" si="4"/>
        <v>0.33999999999999997</v>
      </c>
      <c r="AG33" s="384">
        <f t="shared" si="5"/>
        <v>4.483673469387755</v>
      </c>
      <c r="AH33" s="361" t="str">
        <f t="shared" si="6"/>
        <v>YÕu</v>
      </c>
      <c r="AI33" s="511">
        <f t="shared" si="7"/>
        <v>15</v>
      </c>
      <c r="AJ33" s="363" t="str">
        <f t="shared" si="8"/>
        <v>Ngõng häc</v>
      </c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481">
        <f t="shared" si="9"/>
        <v>0</v>
      </c>
      <c r="BB33" s="303">
        <f t="shared" si="10"/>
        <v>0</v>
      </c>
      <c r="BC33" s="472" t="str">
        <f t="shared" si="0"/>
        <v>Kém</v>
      </c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9"/>
      <c r="BO33" s="259"/>
      <c r="BP33" s="256"/>
      <c r="BQ33" s="256"/>
      <c r="BR33" s="256"/>
      <c r="BS33" s="256"/>
      <c r="BT33" s="256"/>
      <c r="BU33" s="256"/>
      <c r="BV33" s="257"/>
      <c r="BW33" s="256"/>
      <c r="BX33" s="256"/>
      <c r="BY33" s="260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8"/>
      <c r="CV33" s="258"/>
      <c r="CW33" s="258"/>
      <c r="CX33" s="261"/>
      <c r="CY33" s="256"/>
      <c r="CZ33" s="256"/>
      <c r="DA33" s="274"/>
      <c r="DB33" s="256"/>
      <c r="DC33" s="258"/>
      <c r="DD33" s="261"/>
      <c r="DE33" s="258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62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/>
      <c r="ED33" s="263"/>
      <c r="EE33" s="263"/>
      <c r="EF33" s="263"/>
      <c r="EG33" s="263"/>
      <c r="EH33" s="263"/>
      <c r="EI33" s="263"/>
      <c r="EJ33" s="263"/>
      <c r="EK33" s="263"/>
      <c r="EL33" s="263"/>
      <c r="EM33" s="263"/>
      <c r="EN33" s="263"/>
      <c r="EO33" s="263"/>
      <c r="EP33" s="264"/>
    </row>
    <row r="34" spans="1:146" ht="15" customHeight="1">
      <c r="A34" s="298">
        <v>29</v>
      </c>
      <c r="B34" s="327" t="s">
        <v>36</v>
      </c>
      <c r="C34" s="255" t="s">
        <v>105</v>
      </c>
      <c r="D34" s="315">
        <v>33757</v>
      </c>
      <c r="E34" s="256">
        <v>8</v>
      </c>
      <c r="F34" s="256"/>
      <c r="G34" s="186">
        <v>5.3</v>
      </c>
      <c r="H34" s="185"/>
      <c r="I34" s="186">
        <v>5</v>
      </c>
      <c r="J34" s="185"/>
      <c r="K34" s="186">
        <v>5.4</v>
      </c>
      <c r="L34" s="185"/>
      <c r="M34" s="186">
        <v>5.2</v>
      </c>
      <c r="N34" s="185">
        <v>3.2</v>
      </c>
      <c r="O34" s="186">
        <v>5.5</v>
      </c>
      <c r="P34" s="185"/>
      <c r="Q34" s="238">
        <v>5</v>
      </c>
      <c r="R34" s="185">
        <v>3.5</v>
      </c>
      <c r="S34" s="147">
        <f t="shared" si="1"/>
        <v>191.2</v>
      </c>
      <c r="T34" s="145">
        <f t="shared" si="2"/>
        <v>5.623529411764705</v>
      </c>
      <c r="U34" s="187">
        <v>5.7</v>
      </c>
      <c r="V34" s="185"/>
      <c r="W34" s="186">
        <v>6</v>
      </c>
      <c r="X34" s="185"/>
      <c r="Y34" s="187">
        <v>5.4</v>
      </c>
      <c r="Z34" s="187">
        <v>4.4</v>
      </c>
      <c r="AA34" s="187">
        <v>6.4</v>
      </c>
      <c r="AB34" s="187"/>
      <c r="AC34" s="187">
        <v>5.5</v>
      </c>
      <c r="AD34" s="187"/>
      <c r="AE34" s="269">
        <f t="shared" si="3"/>
        <v>87</v>
      </c>
      <c r="AF34" s="269">
        <f t="shared" si="4"/>
        <v>5.8</v>
      </c>
      <c r="AG34" s="385">
        <f t="shared" si="5"/>
        <v>5.677551020408163</v>
      </c>
      <c r="AH34" s="361" t="str">
        <f t="shared" si="6"/>
        <v>Trung b×nh</v>
      </c>
      <c r="AI34" s="511">
        <f t="shared" si="7"/>
        <v>0</v>
      </c>
      <c r="AJ34" s="378" t="str">
        <f t="shared" si="8"/>
        <v>Lªn líp</v>
      </c>
      <c r="AK34" s="256">
        <v>6.5</v>
      </c>
      <c r="AL34" s="256"/>
      <c r="AM34" s="256">
        <v>5</v>
      </c>
      <c r="AN34" s="256"/>
      <c r="AO34" s="256">
        <v>5</v>
      </c>
      <c r="AP34" s="256"/>
      <c r="AQ34" s="256">
        <v>5.5</v>
      </c>
      <c r="AR34" s="256"/>
      <c r="AS34" s="256">
        <v>6.2</v>
      </c>
      <c r="AT34" s="256"/>
      <c r="AU34" s="256">
        <v>5.2</v>
      </c>
      <c r="AV34" s="256"/>
      <c r="AW34" s="256">
        <v>6.2</v>
      </c>
      <c r="AX34" s="256"/>
      <c r="AY34" s="256"/>
      <c r="AZ34" s="256"/>
      <c r="BA34" s="481">
        <f t="shared" si="9"/>
        <v>137.3</v>
      </c>
      <c r="BB34" s="303">
        <f t="shared" si="10"/>
        <v>5.492000000000001</v>
      </c>
      <c r="BC34" s="472" t="str">
        <f t="shared" si="0"/>
        <v>Trung bình</v>
      </c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9"/>
      <c r="BO34" s="259"/>
      <c r="BP34" s="256"/>
      <c r="BQ34" s="256"/>
      <c r="BR34" s="256"/>
      <c r="BS34" s="256"/>
      <c r="BT34" s="256"/>
      <c r="BU34" s="256"/>
      <c r="BV34" s="257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8"/>
      <c r="CV34" s="258"/>
      <c r="CW34" s="258"/>
      <c r="CX34" s="261"/>
      <c r="CY34" s="256"/>
      <c r="CZ34" s="256"/>
      <c r="DA34" s="274"/>
      <c r="DB34" s="256"/>
      <c r="DC34" s="258"/>
      <c r="DD34" s="261"/>
      <c r="DE34" s="258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62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3"/>
      <c r="EB34" s="263"/>
      <c r="EC34" s="263"/>
      <c r="ED34" s="263"/>
      <c r="EE34" s="263"/>
      <c r="EF34" s="263"/>
      <c r="EG34" s="263"/>
      <c r="EH34" s="263"/>
      <c r="EI34" s="263"/>
      <c r="EJ34" s="263"/>
      <c r="EK34" s="263"/>
      <c r="EL34" s="263"/>
      <c r="EM34" s="263"/>
      <c r="EN34" s="263"/>
      <c r="EO34" s="263"/>
      <c r="EP34" s="264"/>
    </row>
    <row r="35" ht="15" customHeight="1">
      <c r="BC35" s="472"/>
    </row>
    <row r="36" spans="33:56" ht="15" customHeight="1">
      <c r="AG36" s="379" t="s">
        <v>68</v>
      </c>
      <c r="AH36" s="380">
        <f>COUNTIF($AH$6:$AH$34,"Giái")</f>
        <v>0</v>
      </c>
      <c r="AI36" s="460" t="s">
        <v>279</v>
      </c>
      <c r="AJ36" s="460"/>
      <c r="BC36" s="379" t="s">
        <v>68</v>
      </c>
      <c r="BD36" s="380">
        <f>COUNTIF($BC$6:$BC$34,"Giỏi")</f>
        <v>0</v>
      </c>
    </row>
    <row r="37" spans="33:56" ht="15" customHeight="1">
      <c r="AG37" s="381" t="s">
        <v>69</v>
      </c>
      <c r="AH37" s="101">
        <f>COUNTIF($AH$6:$AH$34,"Kh¸")</f>
        <v>1</v>
      </c>
      <c r="AI37" s="461">
        <f>COUNTIF($AJ$6:$AJ$34,"Lªn líp")</f>
        <v>26</v>
      </c>
      <c r="AJ37" s="461"/>
      <c r="BC37" s="381" t="s">
        <v>69</v>
      </c>
      <c r="BD37" s="101">
        <f>COUNTIF($BC$6:$BC$34,"Khá")</f>
        <v>1</v>
      </c>
    </row>
    <row r="38" spans="7:56" ht="15" customHeight="1"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G38" s="381" t="s">
        <v>280</v>
      </c>
      <c r="AH38" s="101">
        <f>COUNTIF($AH$6:$AH$34,"TB Kh¸")</f>
        <v>13</v>
      </c>
      <c r="AI38" s="482" t="s">
        <v>70</v>
      </c>
      <c r="AJ38" s="482"/>
      <c r="BC38" s="381" t="s">
        <v>280</v>
      </c>
      <c r="BD38" s="101">
        <f>COUNTIF($BC$6:$BC$34,"TB khá")</f>
        <v>8</v>
      </c>
    </row>
    <row r="39" spans="7:56" ht="15" customHeight="1"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G39" s="381" t="s">
        <v>281</v>
      </c>
      <c r="AH39" s="101">
        <f>COUNTIF($AH$6:$AH$34,"Trung b×nh")</f>
        <v>12</v>
      </c>
      <c r="AI39" s="458">
        <f>COUNTIF($AJ$6:$AJ$34,"Ngõng häc")</f>
        <v>3</v>
      </c>
      <c r="AJ39" s="458"/>
      <c r="BC39" s="381" t="s">
        <v>281</v>
      </c>
      <c r="BD39" s="101">
        <f>COUNTIF($BC$6:$BC$34,"Trung bình")</f>
        <v>14</v>
      </c>
    </row>
    <row r="40" spans="7:56" ht="15" customHeight="1"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G40" s="381" t="s">
        <v>282</v>
      </c>
      <c r="AH40" s="101">
        <f>COUNTIF($AH$6:$AH$34,"YÕu")</f>
        <v>3</v>
      </c>
      <c r="AI40" s="482" t="s">
        <v>71</v>
      </c>
      <c r="AJ40" s="482"/>
      <c r="BC40" s="381" t="s">
        <v>282</v>
      </c>
      <c r="BD40" s="101">
        <f>COUNTIF($BC$6:$BC$34,"Yếu")</f>
        <v>0</v>
      </c>
    </row>
    <row r="41" spans="7:56" ht="15" customHeight="1"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G41" s="382" t="s">
        <v>283</v>
      </c>
      <c r="AH41" s="224">
        <f>COUNTIF($AH$6:$AH$34,"KÐm")</f>
        <v>0</v>
      </c>
      <c r="AI41" s="459">
        <f>COUNTIF($AJ$6:$AJ$34,"Th«i häc")</f>
        <v>0</v>
      </c>
      <c r="AJ41" s="459"/>
      <c r="BC41" s="382" t="s">
        <v>283</v>
      </c>
      <c r="BD41" s="224">
        <f>COUNTIF($BC$6:$BC$34,"Kém")</f>
        <v>6</v>
      </c>
    </row>
    <row r="42" spans="7:56" ht="15" customHeight="1"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G42" s="383" t="s">
        <v>284</v>
      </c>
      <c r="AH42" s="455">
        <f>SUM(AI36:AI41)</f>
        <v>29</v>
      </c>
      <c r="AI42" s="456"/>
      <c r="AJ42" s="457"/>
      <c r="BC42" s="472"/>
      <c r="BD42" s="275">
        <f>SUM(BD36:BD41)</f>
        <v>29</v>
      </c>
    </row>
    <row r="43" spans="7:55" ht="15" customHeight="1"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BC43" s="472"/>
    </row>
    <row r="44" spans="7:55" ht="15" customHeight="1"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BC44" s="472"/>
    </row>
    <row r="45" spans="7:55" ht="15" customHeight="1"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BC45" s="472"/>
    </row>
    <row r="46" spans="7:55" ht="15" customHeight="1"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BC46" s="472"/>
    </row>
    <row r="47" spans="1:146" ht="15" customHeight="1">
      <c r="A47" s="298">
        <v>30</v>
      </c>
      <c r="B47" s="313" t="s">
        <v>174</v>
      </c>
      <c r="C47" s="314" t="s">
        <v>50</v>
      </c>
      <c r="D47" s="315" t="s">
        <v>252</v>
      </c>
      <c r="E47" s="256">
        <v>6</v>
      </c>
      <c r="F47" s="256"/>
      <c r="G47" s="145">
        <v>5.7</v>
      </c>
      <c r="H47" s="171"/>
      <c r="I47" s="145">
        <v>6</v>
      </c>
      <c r="J47" s="171"/>
      <c r="K47" s="145">
        <v>5.2</v>
      </c>
      <c r="L47" s="171"/>
      <c r="M47" s="145">
        <v>8.6</v>
      </c>
      <c r="N47" s="171"/>
      <c r="O47" s="145">
        <v>5.7</v>
      </c>
      <c r="P47" s="171"/>
      <c r="Q47" s="165">
        <v>5.1</v>
      </c>
      <c r="R47" s="171"/>
      <c r="S47" s="147">
        <f>Q47*$Q$5+O47*$O$5+M47*$M$5+K47*$K$5+I47*$I$5+G47*$G$5+E47*$E$5</f>
        <v>201.70000000000002</v>
      </c>
      <c r="T47" s="145">
        <f>S47/$S$5</f>
        <v>5.932352941176471</v>
      </c>
      <c r="U47" s="175">
        <v>7.9</v>
      </c>
      <c r="V47" s="171"/>
      <c r="W47" s="145">
        <v>6.7</v>
      </c>
      <c r="X47" s="171"/>
      <c r="Y47" s="175">
        <v>6.5</v>
      </c>
      <c r="Z47" s="175"/>
      <c r="AA47" s="175">
        <v>5.8</v>
      </c>
      <c r="AB47" s="175"/>
      <c r="AC47" s="175">
        <v>6</v>
      </c>
      <c r="AD47" s="175"/>
      <c r="AE47" s="256">
        <f>AC47*$AC$5+AA47*$AA$5+Y47*$Y$5+W47*$W$5+U47*$U$5</f>
        <v>98.7</v>
      </c>
      <c r="AF47" s="256">
        <f>AE47/$AE$5</f>
        <v>6.58</v>
      </c>
      <c r="AG47" s="384">
        <f>(AE47+S47)/$AG$5</f>
        <v>6.13061224489796</v>
      </c>
      <c r="AH47" s="361" t="str">
        <f>IF(AG47&gt;=8.95,"XuÊt s¾c",IF(AG47&gt;=7.95,"Giái",IF(AG47&gt;=6.95,"Kh¸",IF(AG47&gt;=5.95,"TB Kh¸",IF(AG47&gt;=4.95,"Trung b×nh",IF(AG47&gt;=3.95,"YÕu",IF(AG47&lt;3.95,"KÐm")))))))</f>
        <v>TB Kh¸</v>
      </c>
      <c r="AI47" s="362">
        <f>SUM((IF(E47&gt;=5,0,$E$5)),(IF(G47&gt;=5,0,$G$5)),(IF(I47&gt;=5,0,$I$5)),(IF(K47&gt;=5,0,$K$5)),,(IF(M47&gt;=5,0,$M$5)),(IF(O47&gt;=5,0,$O$5)),(IF(Q47&gt;=5,0,$Q$5)),,(IF(U47&gt;=5,0,$U$5)),(IF(W47&gt;=5,0,$W$5)),(IF(Y47&gt;=5,0,$Y$5)),(IF(AA47&gt;=5,0,$AA$5)),(IF(AC47&gt;=5,0,$AC$5)))</f>
        <v>0</v>
      </c>
      <c r="AJ47" s="363" t="str">
        <f>IF($AG47&lt;3.495,"Th«i häc",IF($AG47&lt;4.995,"Ngõng häc",IF($AL47&gt;25,"Ngõng häc","Lªn líp")))</f>
        <v>Lªn líp</v>
      </c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>
        <f>AY47*$AC$5+AW47*$AA$5+AU47*$Y$5+AS47*$W$5+AQ47*$U$5</f>
        <v>0</v>
      </c>
      <c r="BB47" s="256">
        <f>BA47/$AE$5</f>
        <v>0</v>
      </c>
      <c r="BC47" s="473"/>
      <c r="BD47" s="256"/>
      <c r="BE47" s="256"/>
      <c r="BF47" s="256"/>
      <c r="BG47" s="256"/>
      <c r="BH47" s="256"/>
      <c r="BI47" s="256"/>
      <c r="BJ47" s="256"/>
      <c r="BK47" s="256"/>
      <c r="BL47" s="256"/>
      <c r="BM47" s="256"/>
      <c r="BN47" s="259"/>
      <c r="BO47" s="259"/>
      <c r="BP47" s="256"/>
      <c r="BQ47" s="256"/>
      <c r="BR47" s="256"/>
      <c r="BS47" s="256"/>
      <c r="BT47" s="256"/>
      <c r="BU47" s="256"/>
      <c r="BV47" s="257"/>
      <c r="BW47" s="256"/>
      <c r="BX47" s="256"/>
      <c r="BY47" s="260"/>
      <c r="BZ47" s="256"/>
      <c r="CA47" s="256"/>
      <c r="CB47" s="256"/>
      <c r="CC47" s="256"/>
      <c r="CD47" s="256"/>
      <c r="CE47" s="256"/>
      <c r="CF47" s="256"/>
      <c r="CG47" s="256"/>
      <c r="CH47" s="256"/>
      <c r="CI47" s="256"/>
      <c r="CJ47" s="256"/>
      <c r="CK47" s="256"/>
      <c r="CL47" s="256"/>
      <c r="CM47" s="256"/>
      <c r="CN47" s="256"/>
      <c r="CO47" s="256"/>
      <c r="CP47" s="256"/>
      <c r="CQ47" s="256"/>
      <c r="CR47" s="256"/>
      <c r="CS47" s="256"/>
      <c r="CT47" s="256"/>
      <c r="CU47" s="258"/>
      <c r="CV47" s="258"/>
      <c r="CW47" s="258"/>
      <c r="CX47" s="261"/>
      <c r="CY47" s="256"/>
      <c r="CZ47" s="256"/>
      <c r="DA47" s="274"/>
      <c r="DB47" s="256"/>
      <c r="DC47" s="258"/>
      <c r="DD47" s="261"/>
      <c r="DE47" s="258"/>
      <c r="DF47" s="256"/>
      <c r="DG47" s="256"/>
      <c r="DH47" s="256"/>
      <c r="DI47" s="256"/>
      <c r="DJ47" s="256"/>
      <c r="DK47" s="256"/>
      <c r="DL47" s="256"/>
      <c r="DM47" s="256"/>
      <c r="DN47" s="256"/>
      <c r="DO47" s="256"/>
      <c r="DP47" s="262"/>
      <c r="DQ47" s="263"/>
      <c r="DR47" s="263"/>
      <c r="DS47" s="263"/>
      <c r="DT47" s="263"/>
      <c r="DU47" s="263"/>
      <c r="DV47" s="263"/>
      <c r="DW47" s="263"/>
      <c r="DX47" s="263"/>
      <c r="DY47" s="263"/>
      <c r="DZ47" s="263"/>
      <c r="EA47" s="263"/>
      <c r="EB47" s="263"/>
      <c r="EC47" s="263"/>
      <c r="ED47" s="263"/>
      <c r="EE47" s="263"/>
      <c r="EF47" s="263"/>
      <c r="EG47" s="263"/>
      <c r="EH47" s="263"/>
      <c r="EI47" s="263"/>
      <c r="EJ47" s="263"/>
      <c r="EK47" s="263"/>
      <c r="EL47" s="263"/>
      <c r="EM47" s="263"/>
      <c r="EN47" s="263"/>
      <c r="EO47" s="263"/>
      <c r="EP47" s="264"/>
    </row>
    <row r="48" spans="1:104" ht="15" customHeight="1">
      <c r="A48" s="298">
        <v>26</v>
      </c>
      <c r="B48" s="313" t="s">
        <v>168</v>
      </c>
      <c r="C48" s="314" t="s">
        <v>169</v>
      </c>
      <c r="D48" s="315" t="s">
        <v>249</v>
      </c>
      <c r="E48" s="316">
        <v>7</v>
      </c>
      <c r="F48" s="262"/>
      <c r="G48" s="145">
        <v>5.9</v>
      </c>
      <c r="H48" s="171"/>
      <c r="I48" s="145">
        <v>7</v>
      </c>
      <c r="J48" s="171"/>
      <c r="K48" s="145">
        <v>6.3</v>
      </c>
      <c r="L48" s="171"/>
      <c r="M48" s="145">
        <v>7</v>
      </c>
      <c r="N48" s="171"/>
      <c r="O48" s="145">
        <v>6.2</v>
      </c>
      <c r="P48" s="171"/>
      <c r="Q48" s="174">
        <v>5.4</v>
      </c>
      <c r="R48" s="171"/>
      <c r="S48" s="147">
        <f>Q48*$Q$5+O48*$O$5+M48*$M$5+K48*$K$5+I48*$I$5+G48*$G$5+E48*$E$5</f>
        <v>218.4</v>
      </c>
      <c r="T48" s="145">
        <f>S48/$S$5</f>
        <v>6.423529411764706</v>
      </c>
      <c r="U48" s="175">
        <v>8.5</v>
      </c>
      <c r="V48" s="171"/>
      <c r="W48" s="145">
        <v>7</v>
      </c>
      <c r="X48" s="171"/>
      <c r="Y48" s="175">
        <v>6.2</v>
      </c>
      <c r="Z48" s="175"/>
      <c r="AA48" s="175">
        <v>7.9</v>
      </c>
      <c r="AB48" s="175"/>
      <c r="AC48" s="175">
        <v>7</v>
      </c>
      <c r="AD48" s="175"/>
      <c r="AE48" s="256">
        <f>AC48*$AC$5+AA48*$AA$5+Y48*$Y$5+W48*$W$5+U48*$U$5</f>
        <v>109.80000000000001</v>
      </c>
      <c r="AF48" s="256">
        <f>AE48/$AE$5</f>
        <v>7.320000000000001</v>
      </c>
      <c r="AG48" s="384">
        <f>(AE48+S48)/$AG$5</f>
        <v>6.69795918367347</v>
      </c>
      <c r="AH48" s="361" t="str">
        <f>IF(AG48&gt;=8.95,"XuÊt s¾c",IF(AG48&gt;=7.95,"Giái",IF(AG48&gt;=6.95,"Kh¸",IF(AG48&gt;=5.95,"TB Kh¸",IF(AG48&gt;=4.95,"Trung b×nh",IF(AG48&gt;=3.95,"YÕu",IF(AG48&lt;3.95,"KÐm")))))))</f>
        <v>TB Kh¸</v>
      </c>
      <c r="AI48" s="362">
        <f>SUM((IF(E48&gt;=5,0,$E$5)),(IF(G48&gt;=5,0,$G$5)),(IF(I48&gt;=5,0,$I$5)),(IF(K48&gt;=5,0,$K$5)),,(IF(M48&gt;=5,0,$M$5)),(IF(O48&gt;=5,0,$O$5)),(IF(Q48&gt;=5,0,$Q$5)),,(IF(U48&gt;=5,0,$U$5)),(IF(W48&gt;=5,0,$W$5)),(IF(Y48&gt;=5,0,$Y$5)),(IF(AA48&gt;=5,0,$AA$5)),(IF(AC48&gt;=5,0,$AC$5)))</f>
        <v>0</v>
      </c>
      <c r="AJ48" s="363" t="str">
        <f>IF($AG48&lt;3.495,"Th«i häc",IF($AG48&lt;4.995,"Ngõng häc",IF($AL48&gt;25,"Ngõng häc","Lªn líp")))</f>
        <v>Lªn líp</v>
      </c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56">
        <f>AY48*$AC$5+AW48*$AA$5+AU48*$Y$5+AS48*$W$5+AQ48*$U$5</f>
        <v>0</v>
      </c>
      <c r="BB48" s="256">
        <f>BA48/$AE$5</f>
        <v>0</v>
      </c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2"/>
      <c r="BR48" s="262"/>
      <c r="BS48" s="262"/>
      <c r="BT48" s="262"/>
      <c r="BU48" s="262"/>
      <c r="BV48" s="262"/>
      <c r="BW48" s="262"/>
      <c r="BX48" s="262"/>
      <c r="BY48" s="262"/>
      <c r="BZ48" s="262"/>
      <c r="CA48" s="262"/>
      <c r="CB48" s="262"/>
      <c r="CC48" s="262"/>
      <c r="CD48" s="262"/>
      <c r="CE48" s="262"/>
      <c r="CF48" s="262"/>
      <c r="CG48" s="262"/>
      <c r="CH48" s="262"/>
      <c r="CI48" s="262"/>
      <c r="CJ48" s="262"/>
      <c r="CK48" s="262"/>
      <c r="CL48" s="262"/>
      <c r="CM48" s="262"/>
      <c r="CN48" s="262"/>
      <c r="CO48" s="262"/>
      <c r="CP48" s="262"/>
      <c r="CQ48" s="262"/>
      <c r="CR48" s="262"/>
      <c r="CS48" s="262"/>
      <c r="CT48" s="262"/>
      <c r="CU48" s="262"/>
      <c r="CV48" s="262"/>
      <c r="CW48" s="262"/>
      <c r="CX48" s="262"/>
      <c r="CY48" s="262"/>
      <c r="CZ48" s="262"/>
    </row>
    <row r="49" spans="1:146" ht="15" customHeight="1">
      <c r="A49" s="298">
        <v>10</v>
      </c>
      <c r="B49" s="313" t="s">
        <v>147</v>
      </c>
      <c r="C49" s="314" t="s">
        <v>81</v>
      </c>
      <c r="D49" s="315">
        <v>34249</v>
      </c>
      <c r="E49" s="256">
        <v>8</v>
      </c>
      <c r="F49" s="256"/>
      <c r="G49" s="145">
        <v>5.9</v>
      </c>
      <c r="H49" s="145"/>
      <c r="I49" s="145">
        <v>5.1</v>
      </c>
      <c r="J49" s="147"/>
      <c r="K49" s="145">
        <v>5.4</v>
      </c>
      <c r="L49" s="145"/>
      <c r="M49" s="145">
        <v>7.8</v>
      </c>
      <c r="N49" s="147"/>
      <c r="O49" s="145">
        <v>5</v>
      </c>
      <c r="P49" s="147"/>
      <c r="Q49" s="165">
        <v>5.5</v>
      </c>
      <c r="R49" s="147"/>
      <c r="S49" s="147">
        <f>Q49*$Q$5+O49*$O$5+M49*$M$5+K49*$K$5+I49*$I$5+G49*$G$5+E49*$E$5</f>
        <v>206.1</v>
      </c>
      <c r="T49" s="145">
        <f>S49/$S$5</f>
        <v>6.061764705882353</v>
      </c>
      <c r="U49" s="145">
        <v>7.5</v>
      </c>
      <c r="V49" s="147"/>
      <c r="W49" s="145">
        <v>6.5</v>
      </c>
      <c r="X49" s="147"/>
      <c r="Y49" s="145">
        <v>5.7</v>
      </c>
      <c r="Z49" s="145"/>
      <c r="AA49" s="145">
        <v>6.4</v>
      </c>
      <c r="AB49" s="145"/>
      <c r="AC49" s="145">
        <v>6</v>
      </c>
      <c r="AD49" s="145"/>
      <c r="AE49" s="256">
        <f>AC49*$AC$5+AA49*$AA$5+Y49*$Y$5+W49*$W$5+U49*$U$5</f>
        <v>96.30000000000001</v>
      </c>
      <c r="AF49" s="256">
        <f>AE49/$AE$5</f>
        <v>6.420000000000001</v>
      </c>
      <c r="AG49" s="384">
        <f>(AE49+S49)/$AG$5</f>
        <v>6.171428571428571</v>
      </c>
      <c r="AH49" s="361" t="str">
        <f>IF(AG49&gt;=8.95,"XuÊt s¾c",IF(AG49&gt;=7.95,"Giái",IF(AG49&gt;=6.95,"Kh¸",IF(AG49&gt;=5.95,"TB Kh¸",IF(AG49&gt;=4.95,"Trung b×nh",IF(AG49&gt;=3.95,"YÕu",IF(AG49&lt;3.95,"KÐm")))))))</f>
        <v>TB Kh¸</v>
      </c>
      <c r="AI49" s="362">
        <f>SUM((IF(E49&gt;=5,0,$E$5)),(IF(G49&gt;=5,0,$G$5)),(IF(I49&gt;=5,0,$I$5)),(IF(K49&gt;=5,0,$K$5)),,(IF(M49&gt;=5,0,$M$5)),(IF(O49&gt;=5,0,$O$5)),(IF(Q49&gt;=5,0,$Q$5)),,(IF(U49&gt;=5,0,$U$5)),(IF(W49&gt;=5,0,$W$5)),(IF(Y49&gt;=5,0,$Y$5)),(IF(AA49&gt;=5,0,$AA$5)),(IF(AC49&gt;=5,0,$AC$5)))</f>
        <v>0</v>
      </c>
      <c r="AJ49" s="363" t="str">
        <f>IF($AG49&lt;3.495,"Th«i häc",IF($AG49&lt;4.995,"Ngõng häc",IF($AL49&gt;25,"Ngõng häc","Lªn líp")))</f>
        <v>Lªn líp</v>
      </c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>
        <f>AY49*$AC$5+AW49*$AA$5+AU49*$Y$5+AS49*$W$5+AQ49*$U$5</f>
        <v>0</v>
      </c>
      <c r="BB49" s="256">
        <f>BA49/$AE$5</f>
        <v>0</v>
      </c>
      <c r="BC49" s="380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9"/>
      <c r="BO49" s="259"/>
      <c r="BP49" s="256"/>
      <c r="BQ49" s="256"/>
      <c r="BR49" s="256"/>
      <c r="BS49" s="256"/>
      <c r="BT49" s="256"/>
      <c r="BU49" s="256"/>
      <c r="BV49" s="257"/>
      <c r="BW49" s="256"/>
      <c r="BX49" s="256"/>
      <c r="BY49" s="260"/>
      <c r="BZ49" s="256"/>
      <c r="CA49" s="256"/>
      <c r="CB49" s="256"/>
      <c r="CC49" s="256"/>
      <c r="CD49" s="256"/>
      <c r="CE49" s="256"/>
      <c r="CF49" s="256"/>
      <c r="CG49" s="256"/>
      <c r="CH49" s="256"/>
      <c r="CI49" s="256"/>
      <c r="CJ49" s="256"/>
      <c r="CK49" s="256"/>
      <c r="CL49" s="256"/>
      <c r="CM49" s="256"/>
      <c r="CN49" s="256"/>
      <c r="CO49" s="256"/>
      <c r="CP49" s="256"/>
      <c r="CQ49" s="256"/>
      <c r="CR49" s="256"/>
      <c r="CS49" s="256"/>
      <c r="CT49" s="256"/>
      <c r="CU49" s="258"/>
      <c r="CV49" s="258"/>
      <c r="CW49" s="258"/>
      <c r="CX49" s="261"/>
      <c r="CY49" s="256"/>
      <c r="CZ49" s="256"/>
      <c r="DA49" s="274"/>
      <c r="DB49" s="256"/>
      <c r="DC49" s="258"/>
      <c r="DD49" s="261"/>
      <c r="DE49" s="258"/>
      <c r="DF49" s="256"/>
      <c r="DG49" s="256"/>
      <c r="DH49" s="256"/>
      <c r="DI49" s="256"/>
      <c r="DJ49" s="256"/>
      <c r="DK49" s="256"/>
      <c r="DL49" s="256"/>
      <c r="DM49" s="256"/>
      <c r="DN49" s="256"/>
      <c r="DO49" s="256"/>
      <c r="DP49" s="262"/>
      <c r="DQ49" s="263"/>
      <c r="DR49" s="263"/>
      <c r="DS49" s="263"/>
      <c r="DT49" s="263"/>
      <c r="DU49" s="263"/>
      <c r="DV49" s="263"/>
      <c r="DW49" s="263"/>
      <c r="DX49" s="263"/>
      <c r="DY49" s="263"/>
      <c r="DZ49" s="263"/>
      <c r="EA49" s="263"/>
      <c r="EB49" s="263"/>
      <c r="EC49" s="263"/>
      <c r="ED49" s="263"/>
      <c r="EE49" s="263"/>
      <c r="EF49" s="263"/>
      <c r="EG49" s="263"/>
      <c r="EH49" s="263"/>
      <c r="EI49" s="263"/>
      <c r="EJ49" s="263"/>
      <c r="EK49" s="263"/>
      <c r="EL49" s="263"/>
      <c r="EM49" s="263"/>
      <c r="EN49" s="263"/>
      <c r="EO49" s="263"/>
      <c r="EP49" s="264"/>
    </row>
    <row r="50" spans="1:146" ht="15" customHeight="1">
      <c r="A50" s="298">
        <v>9</v>
      </c>
      <c r="B50" s="317" t="s">
        <v>143</v>
      </c>
      <c r="C50" s="318" t="s">
        <v>105</v>
      </c>
      <c r="D50" s="319">
        <v>33765</v>
      </c>
      <c r="E50" s="256"/>
      <c r="F50" s="256"/>
      <c r="G50" s="145">
        <v>4.1</v>
      </c>
      <c r="H50" s="145"/>
      <c r="I50" s="145">
        <v>5.1</v>
      </c>
      <c r="J50" s="147"/>
      <c r="K50" s="145">
        <v>5.3</v>
      </c>
      <c r="L50" s="147"/>
      <c r="M50" s="145"/>
      <c r="N50" s="147"/>
      <c r="O50" s="145">
        <v>5</v>
      </c>
      <c r="P50" s="147">
        <v>3.5</v>
      </c>
      <c r="Q50" s="148"/>
      <c r="R50" s="147"/>
      <c r="S50" s="147">
        <f aca="true" t="shared" si="11" ref="S50:S56">Q50*$Q$5+O50*$O$5+M50*$M$5+K50*$K$5+I50*$I$5+G50*$G$5+E50*$E$5</f>
        <v>99.4</v>
      </c>
      <c r="T50" s="158">
        <f aca="true" t="shared" si="12" ref="T50:T56">S50/$S$5</f>
        <v>2.923529411764706</v>
      </c>
      <c r="U50" s="147"/>
      <c r="V50" s="147"/>
      <c r="W50" s="145"/>
      <c r="X50" s="147"/>
      <c r="Y50" s="145"/>
      <c r="Z50" s="145"/>
      <c r="AA50" s="145"/>
      <c r="AB50" s="145"/>
      <c r="AC50" s="145"/>
      <c r="AD50" s="145"/>
      <c r="AE50" s="256">
        <f aca="true" t="shared" si="13" ref="AE50:AE56">AC50*$AC$5+AA50*$AA$5+Y50*$Y$5+W50*$W$5+U50*$U$5</f>
        <v>0</v>
      </c>
      <c r="AF50" s="357">
        <f aca="true" t="shared" si="14" ref="AF50:AF56">AE50/$AE$5</f>
        <v>0</v>
      </c>
      <c r="AG50" s="359">
        <f aca="true" t="shared" si="15" ref="AG50:AG56">(AE50+S50)/$AG$5</f>
        <v>2.0285714285714285</v>
      </c>
      <c r="AH50" s="361" t="str">
        <f aca="true" t="shared" si="16" ref="AH50:AH56">IF(AG50&gt;=8.995,"XuÊt s¾c",IF(AG50&gt;=7.995,"Giái",IF(AG50&gt;=6.995,"Kh¸",IF(AG50&gt;=5.995,"TB Kh¸",IF(AG50&gt;=4.995,"Trung b×nh",IF(AG50&gt;=3.995,"YÕu",IF(AG50&lt;3.995,"KÐm")))))))</f>
        <v>KÐm</v>
      </c>
      <c r="AI50" s="362">
        <f aca="true" t="shared" si="17" ref="AI50:AI56">SUM((IF(E50&gt;=5,0,$E$5)),(IF(G50&gt;=5,0,$G$5)),(IF(I50&gt;=5,0,$I$5)),(IF(K50&gt;=5,0,$K$5)),,(IF(M50&gt;=5,0,$M$5)),(IF(O50&gt;=5,0,$O$5)),(IF(Q50&gt;=5,0,$Q$5)),,(IF(U50&gt;=5,0,$U$5)),(IF(W50&gt;=5,0,$W$5)),(IF(Y50&gt;=5,0,$Y$5)),(IF(AA50&gt;=5,0,$AA$5)),(IF(AC50&gt;=5,0,$AC$5)))</f>
        <v>33</v>
      </c>
      <c r="AJ50" s="363" t="str">
        <f aca="true" t="shared" si="18" ref="AJ50:AJ56">IF($AG50&lt;3.495,"Th«i häc",IF($AG50&lt;4.995,"Ngõng häc",IF($AL50&gt;25,"Ngõng häc","Lªn líp")))</f>
        <v>Th«i häc</v>
      </c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>
        <f aca="true" t="shared" si="19" ref="BA50:BA56">AY50*$AC$5+AW50*$AA$5+AU50*$Y$5+AS50*$W$5+AQ50*$U$5</f>
        <v>0</v>
      </c>
      <c r="BB50" s="357">
        <f aca="true" t="shared" si="20" ref="BB50:BB56">BA50/$AE$5</f>
        <v>0</v>
      </c>
      <c r="BC50" s="101"/>
      <c r="BD50" s="256"/>
      <c r="BE50" s="256"/>
      <c r="BF50" s="256"/>
      <c r="BG50" s="256"/>
      <c r="BH50" s="256"/>
      <c r="BI50" s="256"/>
      <c r="BJ50" s="256"/>
      <c r="BK50" s="256"/>
      <c r="BL50" s="256"/>
      <c r="BM50" s="256"/>
      <c r="BN50" s="259"/>
      <c r="BO50" s="259"/>
      <c r="BP50" s="256"/>
      <c r="BQ50" s="256"/>
      <c r="BR50" s="256"/>
      <c r="BS50" s="256"/>
      <c r="BT50" s="256"/>
      <c r="BU50" s="256"/>
      <c r="BV50" s="257"/>
      <c r="BW50" s="256"/>
      <c r="BX50" s="256"/>
      <c r="BY50" s="260"/>
      <c r="BZ50" s="256"/>
      <c r="CA50" s="256"/>
      <c r="CB50" s="256"/>
      <c r="CC50" s="256"/>
      <c r="CD50" s="256"/>
      <c r="CE50" s="256"/>
      <c r="CF50" s="256"/>
      <c r="CG50" s="256"/>
      <c r="CH50" s="256"/>
      <c r="CI50" s="256"/>
      <c r="CJ50" s="256"/>
      <c r="CK50" s="256"/>
      <c r="CL50" s="256"/>
      <c r="CM50" s="256"/>
      <c r="CN50" s="256"/>
      <c r="CO50" s="256"/>
      <c r="CP50" s="256"/>
      <c r="CQ50" s="256"/>
      <c r="CR50" s="256"/>
      <c r="CS50" s="256"/>
      <c r="CT50" s="256"/>
      <c r="CU50" s="258"/>
      <c r="CV50" s="258"/>
      <c r="CW50" s="258"/>
      <c r="CX50" s="261"/>
      <c r="CY50" s="256"/>
      <c r="CZ50" s="256"/>
      <c r="DA50" s="274"/>
      <c r="DB50" s="256"/>
      <c r="DC50" s="258"/>
      <c r="DD50" s="261"/>
      <c r="DE50" s="258"/>
      <c r="DF50" s="256"/>
      <c r="DG50" s="256"/>
      <c r="DH50" s="256"/>
      <c r="DI50" s="256"/>
      <c r="DJ50" s="256"/>
      <c r="DK50" s="256"/>
      <c r="DL50" s="256"/>
      <c r="DM50" s="256"/>
      <c r="DN50" s="256"/>
      <c r="DO50" s="256"/>
      <c r="DP50" s="262"/>
      <c r="DQ50" s="263"/>
      <c r="DR50" s="263"/>
      <c r="DS50" s="263"/>
      <c r="DT50" s="263"/>
      <c r="DU50" s="263"/>
      <c r="DV50" s="263"/>
      <c r="DW50" s="263"/>
      <c r="DX50" s="263"/>
      <c r="DY50" s="263"/>
      <c r="DZ50" s="263"/>
      <c r="EA50" s="263"/>
      <c r="EB50" s="263"/>
      <c r="EC50" s="263"/>
      <c r="ED50" s="263"/>
      <c r="EE50" s="263"/>
      <c r="EF50" s="263"/>
      <c r="EG50" s="263"/>
      <c r="EH50" s="263"/>
      <c r="EI50" s="263"/>
      <c r="EJ50" s="263"/>
      <c r="EK50" s="263"/>
      <c r="EL50" s="263"/>
      <c r="EM50" s="263"/>
      <c r="EN50" s="263"/>
      <c r="EO50" s="263"/>
      <c r="EP50" s="264"/>
    </row>
    <row r="51" spans="1:146" ht="15" customHeight="1">
      <c r="A51" s="298">
        <v>4</v>
      </c>
      <c r="B51" s="317" t="s">
        <v>125</v>
      </c>
      <c r="C51" s="318" t="s">
        <v>137</v>
      </c>
      <c r="D51" s="319" t="s">
        <v>237</v>
      </c>
      <c r="E51" s="256"/>
      <c r="F51" s="256"/>
      <c r="G51" s="145"/>
      <c r="H51" s="145"/>
      <c r="I51" s="145"/>
      <c r="J51" s="147"/>
      <c r="K51" s="145"/>
      <c r="L51" s="147"/>
      <c r="M51" s="145"/>
      <c r="N51" s="147"/>
      <c r="O51" s="145"/>
      <c r="P51" s="147"/>
      <c r="Q51" s="165"/>
      <c r="R51" s="147"/>
      <c r="S51" s="147">
        <f t="shared" si="11"/>
        <v>0</v>
      </c>
      <c r="T51" s="158">
        <f t="shared" si="12"/>
        <v>0</v>
      </c>
      <c r="U51" s="145"/>
      <c r="V51" s="147"/>
      <c r="W51" s="147"/>
      <c r="X51" s="147"/>
      <c r="Y51" s="145"/>
      <c r="Z51" s="145"/>
      <c r="AA51" s="145"/>
      <c r="AB51" s="145"/>
      <c r="AC51" s="145"/>
      <c r="AD51" s="145"/>
      <c r="AE51" s="256">
        <f t="shared" si="13"/>
        <v>0</v>
      </c>
      <c r="AF51" s="357">
        <f t="shared" si="14"/>
        <v>0</v>
      </c>
      <c r="AG51" s="359">
        <f t="shared" si="15"/>
        <v>0</v>
      </c>
      <c r="AH51" s="361" t="str">
        <f t="shared" si="16"/>
        <v>KÐm</v>
      </c>
      <c r="AI51" s="362">
        <f t="shared" si="17"/>
        <v>49</v>
      </c>
      <c r="AJ51" s="363" t="str">
        <f t="shared" si="18"/>
        <v>Th«i häc</v>
      </c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256">
        <f t="shared" si="19"/>
        <v>0</v>
      </c>
      <c r="BB51" s="357">
        <f t="shared" si="20"/>
        <v>0</v>
      </c>
      <c r="BC51" s="101"/>
      <c r="BD51" s="256"/>
      <c r="BE51" s="256"/>
      <c r="BF51" s="256"/>
      <c r="BG51" s="256"/>
      <c r="BH51" s="256"/>
      <c r="BI51" s="256"/>
      <c r="BJ51" s="256"/>
      <c r="BK51" s="256"/>
      <c r="BL51" s="256"/>
      <c r="BM51" s="256"/>
      <c r="BN51" s="259"/>
      <c r="BO51" s="259"/>
      <c r="BP51" s="256"/>
      <c r="BQ51" s="256"/>
      <c r="BR51" s="256"/>
      <c r="BS51" s="256"/>
      <c r="BT51" s="256"/>
      <c r="BU51" s="256"/>
      <c r="BV51" s="257"/>
      <c r="BW51" s="256"/>
      <c r="BX51" s="256"/>
      <c r="BY51" s="260"/>
      <c r="BZ51" s="256"/>
      <c r="CA51" s="256"/>
      <c r="CB51" s="256"/>
      <c r="CC51" s="256"/>
      <c r="CD51" s="256"/>
      <c r="CE51" s="256"/>
      <c r="CF51" s="256"/>
      <c r="CG51" s="256"/>
      <c r="CH51" s="256"/>
      <c r="CI51" s="256"/>
      <c r="CJ51" s="256"/>
      <c r="CK51" s="256"/>
      <c r="CL51" s="256"/>
      <c r="CM51" s="256"/>
      <c r="CN51" s="256"/>
      <c r="CO51" s="256"/>
      <c r="CP51" s="256"/>
      <c r="CQ51" s="256"/>
      <c r="CR51" s="256"/>
      <c r="CS51" s="256"/>
      <c r="CT51" s="256"/>
      <c r="CU51" s="258"/>
      <c r="CV51" s="258"/>
      <c r="CW51" s="258"/>
      <c r="CX51" s="261"/>
      <c r="CY51" s="256"/>
      <c r="CZ51" s="256"/>
      <c r="DA51" s="274"/>
      <c r="DB51" s="256"/>
      <c r="DC51" s="258"/>
      <c r="DD51" s="261"/>
      <c r="DE51" s="258"/>
      <c r="DF51" s="256"/>
      <c r="DG51" s="256"/>
      <c r="DH51" s="256"/>
      <c r="DI51" s="256"/>
      <c r="DJ51" s="256"/>
      <c r="DK51" s="256"/>
      <c r="DL51" s="256"/>
      <c r="DM51" s="256"/>
      <c r="DN51" s="256"/>
      <c r="DO51" s="256"/>
      <c r="DP51" s="262"/>
      <c r="DQ51" s="263"/>
      <c r="DR51" s="263"/>
      <c r="DS51" s="263"/>
      <c r="DT51" s="263"/>
      <c r="DU51" s="263"/>
      <c r="DV51" s="263"/>
      <c r="DW51" s="263"/>
      <c r="DX51" s="263"/>
      <c r="DY51" s="263"/>
      <c r="DZ51" s="263"/>
      <c r="EA51" s="263"/>
      <c r="EB51" s="263"/>
      <c r="EC51" s="263"/>
      <c r="ED51" s="263"/>
      <c r="EE51" s="263"/>
      <c r="EF51" s="263"/>
      <c r="EG51" s="263"/>
      <c r="EH51" s="263"/>
      <c r="EI51" s="263"/>
      <c r="EJ51" s="263"/>
      <c r="EK51" s="263"/>
      <c r="EL51" s="263"/>
      <c r="EM51" s="263"/>
      <c r="EN51" s="263"/>
      <c r="EO51" s="263"/>
      <c r="EP51" s="264"/>
    </row>
    <row r="52" spans="1:146" ht="15" customHeight="1">
      <c r="A52" s="298">
        <v>16</v>
      </c>
      <c r="B52" s="313" t="s">
        <v>151</v>
      </c>
      <c r="C52" s="314" t="s">
        <v>39</v>
      </c>
      <c r="D52" s="315" t="s">
        <v>243</v>
      </c>
      <c r="E52" s="256">
        <v>5</v>
      </c>
      <c r="F52" s="256"/>
      <c r="G52" s="145"/>
      <c r="H52" s="145"/>
      <c r="I52" s="145"/>
      <c r="J52" s="147"/>
      <c r="K52" s="145"/>
      <c r="L52" s="147"/>
      <c r="M52" s="145"/>
      <c r="N52" s="147"/>
      <c r="O52" s="145"/>
      <c r="P52" s="147"/>
      <c r="Q52" s="148"/>
      <c r="R52" s="147"/>
      <c r="S52" s="147">
        <f t="shared" si="11"/>
        <v>25</v>
      </c>
      <c r="T52" s="158">
        <f t="shared" si="12"/>
        <v>0.7352941176470589</v>
      </c>
      <c r="U52" s="147"/>
      <c r="V52" s="147"/>
      <c r="W52" s="145"/>
      <c r="X52" s="147"/>
      <c r="Y52" s="145"/>
      <c r="Z52" s="145"/>
      <c r="AA52" s="145"/>
      <c r="AB52" s="145"/>
      <c r="AC52" s="145"/>
      <c r="AD52" s="145"/>
      <c r="AE52" s="256">
        <f t="shared" si="13"/>
        <v>0</v>
      </c>
      <c r="AF52" s="357">
        <f t="shared" si="14"/>
        <v>0</v>
      </c>
      <c r="AG52" s="359">
        <f t="shared" si="15"/>
        <v>0.5102040816326531</v>
      </c>
      <c r="AH52" s="361" t="str">
        <f t="shared" si="16"/>
        <v>KÐm</v>
      </c>
      <c r="AI52" s="362">
        <f t="shared" si="17"/>
        <v>44</v>
      </c>
      <c r="AJ52" s="363" t="str">
        <f t="shared" si="18"/>
        <v>Th«i häc</v>
      </c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>
        <f t="shared" si="19"/>
        <v>0</v>
      </c>
      <c r="BB52" s="357">
        <f t="shared" si="20"/>
        <v>0</v>
      </c>
      <c r="BC52" s="101"/>
      <c r="BD52" s="256"/>
      <c r="BE52" s="256"/>
      <c r="BF52" s="256"/>
      <c r="BG52" s="256"/>
      <c r="BH52" s="256"/>
      <c r="BI52" s="256"/>
      <c r="BJ52" s="256"/>
      <c r="BK52" s="256"/>
      <c r="BL52" s="256"/>
      <c r="BM52" s="256"/>
      <c r="BN52" s="259"/>
      <c r="BO52" s="259"/>
      <c r="BP52" s="256"/>
      <c r="BQ52" s="256"/>
      <c r="BR52" s="256"/>
      <c r="BS52" s="256"/>
      <c r="BT52" s="256"/>
      <c r="BU52" s="256"/>
      <c r="BV52" s="257"/>
      <c r="BW52" s="256"/>
      <c r="BX52" s="256"/>
      <c r="BY52" s="260"/>
      <c r="BZ52" s="256"/>
      <c r="CA52" s="256"/>
      <c r="CB52" s="256"/>
      <c r="CC52" s="256"/>
      <c r="CD52" s="256"/>
      <c r="CE52" s="256"/>
      <c r="CF52" s="256"/>
      <c r="CG52" s="256"/>
      <c r="CH52" s="256"/>
      <c r="CI52" s="256"/>
      <c r="CJ52" s="256"/>
      <c r="CK52" s="256"/>
      <c r="CL52" s="256"/>
      <c r="CM52" s="256"/>
      <c r="CN52" s="256"/>
      <c r="CO52" s="256"/>
      <c r="CP52" s="256"/>
      <c r="CQ52" s="256"/>
      <c r="CR52" s="256"/>
      <c r="CS52" s="256"/>
      <c r="CT52" s="256"/>
      <c r="CU52" s="258"/>
      <c r="CV52" s="258"/>
      <c r="CW52" s="258"/>
      <c r="CX52" s="261"/>
      <c r="CY52" s="256"/>
      <c r="CZ52" s="256"/>
      <c r="DA52" s="274"/>
      <c r="DB52" s="256"/>
      <c r="DC52" s="258"/>
      <c r="DD52" s="261"/>
      <c r="DE52" s="258"/>
      <c r="DF52" s="256"/>
      <c r="DG52" s="256"/>
      <c r="DH52" s="256"/>
      <c r="DI52" s="256"/>
      <c r="DJ52" s="256"/>
      <c r="DK52" s="256"/>
      <c r="DL52" s="256"/>
      <c r="DM52" s="256"/>
      <c r="DN52" s="256"/>
      <c r="DO52" s="256"/>
      <c r="DP52" s="262"/>
      <c r="DQ52" s="263"/>
      <c r="DR52" s="263"/>
      <c r="DS52" s="263"/>
      <c r="DT52" s="263"/>
      <c r="DU52" s="263"/>
      <c r="DV52" s="263"/>
      <c r="DW52" s="263"/>
      <c r="DX52" s="263"/>
      <c r="DY52" s="263"/>
      <c r="DZ52" s="263"/>
      <c r="EA52" s="263"/>
      <c r="EB52" s="263"/>
      <c r="EC52" s="263"/>
      <c r="ED52" s="263"/>
      <c r="EE52" s="263"/>
      <c r="EF52" s="263"/>
      <c r="EG52" s="263"/>
      <c r="EH52" s="263"/>
      <c r="EI52" s="263"/>
      <c r="EJ52" s="263"/>
      <c r="EK52" s="263"/>
      <c r="EL52" s="263"/>
      <c r="EM52" s="263"/>
      <c r="EN52" s="263"/>
      <c r="EO52" s="263"/>
      <c r="EP52" s="264"/>
    </row>
    <row r="53" spans="1:146" ht="15" customHeight="1">
      <c r="A53" s="298">
        <v>35</v>
      </c>
      <c r="B53" s="340" t="s">
        <v>176</v>
      </c>
      <c r="C53" s="341" t="s">
        <v>177</v>
      </c>
      <c r="D53" s="315" t="s">
        <v>253</v>
      </c>
      <c r="E53" s="256">
        <v>6</v>
      </c>
      <c r="F53" s="256"/>
      <c r="G53" s="145">
        <v>4.7</v>
      </c>
      <c r="H53" s="171"/>
      <c r="I53" s="145">
        <v>5</v>
      </c>
      <c r="J53" s="171"/>
      <c r="K53" s="145">
        <v>5.3</v>
      </c>
      <c r="L53" s="352">
        <v>2.4</v>
      </c>
      <c r="M53" s="145">
        <v>6.1</v>
      </c>
      <c r="N53" s="352">
        <v>2.4</v>
      </c>
      <c r="O53" s="145">
        <v>1.9</v>
      </c>
      <c r="P53" s="171"/>
      <c r="Q53" s="174"/>
      <c r="R53" s="171"/>
      <c r="S53" s="147">
        <f t="shared" si="11"/>
        <v>149.39999999999998</v>
      </c>
      <c r="T53" s="158">
        <f t="shared" si="12"/>
        <v>4.394117647058823</v>
      </c>
      <c r="U53" s="175">
        <v>6.7</v>
      </c>
      <c r="V53" s="171"/>
      <c r="W53" s="145">
        <v>5.8</v>
      </c>
      <c r="X53" s="171">
        <v>2.8</v>
      </c>
      <c r="Y53" s="175">
        <v>4.9</v>
      </c>
      <c r="Z53" s="175">
        <v>3.9</v>
      </c>
      <c r="AA53" s="175">
        <v>4.1</v>
      </c>
      <c r="AB53" s="175"/>
      <c r="AC53" s="175"/>
      <c r="AD53" s="175"/>
      <c r="AE53" s="256">
        <f t="shared" si="13"/>
        <v>64.5</v>
      </c>
      <c r="AF53" s="357">
        <f t="shared" si="14"/>
        <v>4.3</v>
      </c>
      <c r="AG53" s="359">
        <f t="shared" si="15"/>
        <v>4.365306122448979</v>
      </c>
      <c r="AH53" s="361" t="str">
        <f t="shared" si="16"/>
        <v>YÕu</v>
      </c>
      <c r="AI53" s="362">
        <f t="shared" si="17"/>
        <v>20</v>
      </c>
      <c r="AJ53" s="363" t="str">
        <f t="shared" si="18"/>
        <v>Ngõng häc</v>
      </c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>
        <f t="shared" si="19"/>
        <v>0</v>
      </c>
      <c r="BB53" s="357">
        <f t="shared" si="20"/>
        <v>0</v>
      </c>
      <c r="BC53" s="101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9"/>
      <c r="BO53" s="259"/>
      <c r="BP53" s="256"/>
      <c r="BQ53" s="256"/>
      <c r="BR53" s="256"/>
      <c r="BS53" s="256"/>
      <c r="BT53" s="256"/>
      <c r="BU53" s="256"/>
      <c r="BV53" s="257"/>
      <c r="BW53" s="256"/>
      <c r="BX53" s="256"/>
      <c r="BY53" s="260"/>
      <c r="BZ53" s="256"/>
      <c r="CA53" s="256"/>
      <c r="CB53" s="256"/>
      <c r="CC53" s="256"/>
      <c r="CD53" s="256"/>
      <c r="CE53" s="256"/>
      <c r="CF53" s="256"/>
      <c r="CG53" s="256"/>
      <c r="CH53" s="256"/>
      <c r="CI53" s="256"/>
      <c r="CJ53" s="256"/>
      <c r="CK53" s="256"/>
      <c r="CL53" s="256"/>
      <c r="CM53" s="256"/>
      <c r="CN53" s="256"/>
      <c r="CO53" s="256"/>
      <c r="CP53" s="256"/>
      <c r="CQ53" s="256"/>
      <c r="CR53" s="256"/>
      <c r="CS53" s="256"/>
      <c r="CT53" s="256"/>
      <c r="CU53" s="258"/>
      <c r="CV53" s="258"/>
      <c r="CW53" s="258"/>
      <c r="CX53" s="261"/>
      <c r="CY53" s="256"/>
      <c r="CZ53" s="256"/>
      <c r="DA53" s="274"/>
      <c r="DB53" s="256"/>
      <c r="DC53" s="258"/>
      <c r="DD53" s="261"/>
      <c r="DE53" s="258"/>
      <c r="DF53" s="256"/>
      <c r="DG53" s="256"/>
      <c r="DH53" s="256"/>
      <c r="DI53" s="256"/>
      <c r="DJ53" s="256"/>
      <c r="DK53" s="256"/>
      <c r="DL53" s="256"/>
      <c r="DM53" s="256"/>
      <c r="DN53" s="256"/>
      <c r="DO53" s="256"/>
      <c r="DP53" s="262"/>
      <c r="DQ53" s="263"/>
      <c r="DR53" s="263"/>
      <c r="DS53" s="263"/>
      <c r="DT53" s="263"/>
      <c r="DU53" s="263"/>
      <c r="DV53" s="263"/>
      <c r="DW53" s="263"/>
      <c r="DX53" s="263"/>
      <c r="DY53" s="263"/>
      <c r="DZ53" s="263"/>
      <c r="EA53" s="263"/>
      <c r="EB53" s="263"/>
      <c r="EC53" s="263"/>
      <c r="ED53" s="263"/>
      <c r="EE53" s="263"/>
      <c r="EF53" s="263"/>
      <c r="EG53" s="263"/>
      <c r="EH53" s="263"/>
      <c r="EI53" s="263"/>
      <c r="EJ53" s="263"/>
      <c r="EK53" s="263"/>
      <c r="EL53" s="263"/>
      <c r="EM53" s="263"/>
      <c r="EN53" s="263"/>
      <c r="EO53" s="263"/>
      <c r="EP53" s="264"/>
    </row>
    <row r="54" spans="1:120" ht="15" customHeight="1">
      <c r="A54" s="298">
        <v>37</v>
      </c>
      <c r="B54" s="327" t="s">
        <v>216</v>
      </c>
      <c r="C54" s="255" t="s">
        <v>39</v>
      </c>
      <c r="D54" s="315">
        <v>33700</v>
      </c>
      <c r="E54" s="256"/>
      <c r="F54" s="256"/>
      <c r="G54" s="145">
        <v>6.4</v>
      </c>
      <c r="H54" s="171"/>
      <c r="I54" s="145">
        <v>5</v>
      </c>
      <c r="J54" s="171"/>
      <c r="K54" s="145">
        <v>5.1</v>
      </c>
      <c r="L54" s="171">
        <v>4.6</v>
      </c>
      <c r="M54" s="145">
        <v>5.5</v>
      </c>
      <c r="N54" s="171">
        <v>4.5</v>
      </c>
      <c r="O54" s="145">
        <v>6</v>
      </c>
      <c r="P54" s="171"/>
      <c r="Q54" s="174">
        <v>3.7</v>
      </c>
      <c r="R54" s="171">
        <v>3.2</v>
      </c>
      <c r="S54" s="147">
        <f t="shared" si="11"/>
        <v>148.9</v>
      </c>
      <c r="T54" s="158">
        <f t="shared" si="12"/>
        <v>4.379411764705883</v>
      </c>
      <c r="U54" s="175">
        <v>5.2</v>
      </c>
      <c r="V54" s="175"/>
      <c r="W54" s="145">
        <v>5.3</v>
      </c>
      <c r="X54" s="171">
        <v>4.3</v>
      </c>
      <c r="Y54" s="175">
        <v>5.4</v>
      </c>
      <c r="Z54" s="175"/>
      <c r="AA54" s="175"/>
      <c r="AB54" s="175"/>
      <c r="AC54" s="175">
        <v>2.5</v>
      </c>
      <c r="AD54" s="175">
        <v>2.5</v>
      </c>
      <c r="AE54" s="256">
        <f t="shared" si="13"/>
        <v>55.2</v>
      </c>
      <c r="AF54" s="357">
        <f t="shared" si="14"/>
        <v>3.68</v>
      </c>
      <c r="AG54" s="359">
        <f t="shared" si="15"/>
        <v>4.16530612244898</v>
      </c>
      <c r="AH54" s="361" t="str">
        <f t="shared" si="16"/>
        <v>YÕu</v>
      </c>
      <c r="AI54" s="362">
        <f t="shared" si="17"/>
        <v>16</v>
      </c>
      <c r="AJ54" s="363" t="str">
        <f t="shared" si="18"/>
        <v>Ngõng häc</v>
      </c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  <c r="AZ54" s="262"/>
      <c r="BA54" s="256">
        <f t="shared" si="19"/>
        <v>0</v>
      </c>
      <c r="BB54" s="357">
        <f t="shared" si="20"/>
        <v>0</v>
      </c>
      <c r="BC54" s="224"/>
      <c r="BD54" s="262"/>
      <c r="BE54" s="262"/>
      <c r="BF54" s="262"/>
      <c r="BG54" s="262"/>
      <c r="BH54" s="256"/>
      <c r="BI54" s="256"/>
      <c r="BJ54" s="256"/>
      <c r="BK54" s="256"/>
      <c r="BL54" s="256"/>
      <c r="BM54" s="256"/>
      <c r="BN54" s="259"/>
      <c r="BO54" s="259"/>
      <c r="BP54" s="256"/>
      <c r="BQ54" s="256"/>
      <c r="BR54" s="256"/>
      <c r="BS54" s="256"/>
      <c r="BT54" s="256"/>
      <c r="BU54" s="256"/>
      <c r="BV54" s="257"/>
      <c r="BW54" s="256"/>
      <c r="BX54" s="256"/>
      <c r="BY54" s="260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8"/>
      <c r="CV54" s="258"/>
      <c r="CW54" s="258"/>
      <c r="CX54" s="261"/>
      <c r="CY54" s="256"/>
      <c r="CZ54" s="256"/>
      <c r="DA54" s="328"/>
      <c r="DB54" s="311"/>
      <c r="DC54" s="310"/>
      <c r="DD54" s="329"/>
      <c r="DE54" s="310"/>
      <c r="DF54" s="311"/>
      <c r="DG54" s="311"/>
      <c r="DH54" s="311"/>
      <c r="DI54" s="311"/>
      <c r="DJ54" s="311"/>
      <c r="DK54" s="311"/>
      <c r="DL54" s="311"/>
      <c r="DM54" s="311"/>
      <c r="DN54" s="311"/>
      <c r="DO54" s="311"/>
      <c r="DP54" s="312"/>
    </row>
    <row r="55" spans="1:146" ht="15" customHeight="1">
      <c r="A55" s="298">
        <v>38</v>
      </c>
      <c r="B55" s="327" t="s">
        <v>217</v>
      </c>
      <c r="C55" s="255" t="s">
        <v>26</v>
      </c>
      <c r="D55" s="315">
        <v>33453</v>
      </c>
      <c r="E55" s="256">
        <v>8</v>
      </c>
      <c r="F55" s="256"/>
      <c r="G55" s="145">
        <v>5.6</v>
      </c>
      <c r="H55" s="171"/>
      <c r="I55" s="145">
        <v>6.8</v>
      </c>
      <c r="J55" s="171"/>
      <c r="K55" s="145">
        <v>5.2</v>
      </c>
      <c r="L55" s="171">
        <v>4.2</v>
      </c>
      <c r="M55" s="145">
        <v>5.4</v>
      </c>
      <c r="N55" s="171">
        <v>4.9</v>
      </c>
      <c r="O55" s="145">
        <v>6</v>
      </c>
      <c r="P55" s="171"/>
      <c r="Q55" s="174">
        <v>5.6</v>
      </c>
      <c r="R55" s="171"/>
      <c r="S55" s="147">
        <f t="shared" si="11"/>
        <v>206.4</v>
      </c>
      <c r="T55" s="158">
        <f t="shared" si="12"/>
        <v>6.070588235294117</v>
      </c>
      <c r="U55" s="175">
        <v>5.7</v>
      </c>
      <c r="V55" s="175"/>
      <c r="W55" s="145">
        <v>4.8</v>
      </c>
      <c r="X55" s="171">
        <v>3.9</v>
      </c>
      <c r="Y55" s="175">
        <v>2.5</v>
      </c>
      <c r="Z55" s="175">
        <v>2</v>
      </c>
      <c r="AA55" s="175"/>
      <c r="AB55" s="175"/>
      <c r="AC55" s="175"/>
      <c r="AD55" s="175"/>
      <c r="AE55" s="256">
        <f t="shared" si="13"/>
        <v>39</v>
      </c>
      <c r="AF55" s="357">
        <f t="shared" si="14"/>
        <v>2.6</v>
      </c>
      <c r="AG55" s="359">
        <f t="shared" si="15"/>
        <v>5.0081632653061225</v>
      </c>
      <c r="AH55" s="361" t="str">
        <f t="shared" si="16"/>
        <v>Trung b×nh</v>
      </c>
      <c r="AI55" s="362">
        <f t="shared" si="17"/>
        <v>12</v>
      </c>
      <c r="AJ55" s="363" t="str">
        <f t="shared" si="18"/>
        <v>Lªn líp</v>
      </c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262"/>
      <c r="AX55" s="262"/>
      <c r="AY55" s="262"/>
      <c r="AZ55" s="262"/>
      <c r="BA55" s="256">
        <f t="shared" si="19"/>
        <v>0</v>
      </c>
      <c r="BB55" s="357">
        <f t="shared" si="20"/>
        <v>0</v>
      </c>
      <c r="BC55" s="474"/>
      <c r="BD55" s="262"/>
      <c r="BE55" s="262"/>
      <c r="BF55" s="262"/>
      <c r="BG55" s="262"/>
      <c r="BH55" s="256"/>
      <c r="BI55" s="256"/>
      <c r="BJ55" s="256"/>
      <c r="BK55" s="256"/>
      <c r="BL55" s="256"/>
      <c r="BM55" s="256"/>
      <c r="BN55" s="259"/>
      <c r="BO55" s="259"/>
      <c r="BP55" s="256"/>
      <c r="BQ55" s="256"/>
      <c r="BR55" s="256"/>
      <c r="BS55" s="256"/>
      <c r="BT55" s="256"/>
      <c r="BU55" s="256"/>
      <c r="BV55" s="257"/>
      <c r="BW55" s="256"/>
      <c r="BX55" s="256"/>
      <c r="BY55" s="260"/>
      <c r="BZ55" s="256"/>
      <c r="CA55" s="256"/>
      <c r="CB55" s="256"/>
      <c r="CC55" s="256"/>
      <c r="CD55" s="256"/>
      <c r="CE55" s="256"/>
      <c r="CF55" s="256"/>
      <c r="CG55" s="256"/>
      <c r="CH55" s="256"/>
      <c r="CI55" s="256"/>
      <c r="CJ55" s="256"/>
      <c r="CK55" s="256"/>
      <c r="CL55" s="256"/>
      <c r="CM55" s="256"/>
      <c r="CN55" s="256"/>
      <c r="CO55" s="256"/>
      <c r="CP55" s="256"/>
      <c r="CQ55" s="256"/>
      <c r="CR55" s="256"/>
      <c r="CS55" s="256"/>
      <c r="CT55" s="256"/>
      <c r="CU55" s="258"/>
      <c r="CV55" s="258"/>
      <c r="CW55" s="258"/>
      <c r="CX55" s="261"/>
      <c r="CY55" s="256"/>
      <c r="CZ55" s="256"/>
      <c r="DA55" s="274"/>
      <c r="DB55" s="256"/>
      <c r="DC55" s="258"/>
      <c r="DD55" s="261"/>
      <c r="DE55" s="258"/>
      <c r="DF55" s="256"/>
      <c r="DG55" s="256"/>
      <c r="DH55" s="256"/>
      <c r="DI55" s="256"/>
      <c r="DJ55" s="256"/>
      <c r="DK55" s="256"/>
      <c r="DL55" s="256"/>
      <c r="DM55" s="256"/>
      <c r="DN55" s="256"/>
      <c r="DO55" s="256"/>
      <c r="DP55" s="262"/>
      <c r="DQ55" s="263"/>
      <c r="DR55" s="263"/>
      <c r="DS55" s="263"/>
      <c r="DT55" s="263"/>
      <c r="DU55" s="263"/>
      <c r="DV55" s="263"/>
      <c r="DW55" s="263"/>
      <c r="DX55" s="263"/>
      <c r="DY55" s="263"/>
      <c r="DZ55" s="263"/>
      <c r="EA55" s="263"/>
      <c r="EB55" s="263"/>
      <c r="EC55" s="263"/>
      <c r="ED55" s="263"/>
      <c r="EE55" s="263"/>
      <c r="EF55" s="263"/>
      <c r="EG55" s="263"/>
      <c r="EH55" s="263"/>
      <c r="EI55" s="263"/>
      <c r="EJ55" s="263"/>
      <c r="EK55" s="263"/>
      <c r="EL55" s="263"/>
      <c r="EM55" s="263"/>
      <c r="EN55" s="263"/>
      <c r="EO55" s="263"/>
      <c r="EP55" s="264"/>
    </row>
    <row r="56" spans="1:146" s="335" customFormat="1" ht="15" customHeight="1">
      <c r="A56" s="298">
        <v>39</v>
      </c>
      <c r="B56" s="267" t="s">
        <v>132</v>
      </c>
      <c r="C56" s="268" t="s">
        <v>133</v>
      </c>
      <c r="D56" s="350">
        <v>32996</v>
      </c>
      <c r="E56" s="269">
        <v>7</v>
      </c>
      <c r="F56" s="269"/>
      <c r="G56" s="186">
        <v>5.2</v>
      </c>
      <c r="H56" s="185"/>
      <c r="I56" s="186">
        <v>6.5</v>
      </c>
      <c r="J56" s="185"/>
      <c r="K56" s="186">
        <v>5</v>
      </c>
      <c r="L56" s="185"/>
      <c r="M56" s="186"/>
      <c r="N56" s="185"/>
      <c r="O56" s="186">
        <v>5.2</v>
      </c>
      <c r="P56" s="185"/>
      <c r="Q56" s="351">
        <v>5</v>
      </c>
      <c r="R56" s="185"/>
      <c r="S56" s="239">
        <f t="shared" si="11"/>
        <v>170.20000000000002</v>
      </c>
      <c r="T56" s="253">
        <f t="shared" si="12"/>
        <v>5.005882352941177</v>
      </c>
      <c r="U56" s="187"/>
      <c r="V56" s="185"/>
      <c r="W56" s="186"/>
      <c r="X56" s="185"/>
      <c r="Y56" s="187">
        <v>5.2</v>
      </c>
      <c r="Z56" s="187"/>
      <c r="AA56" s="187"/>
      <c r="AB56" s="187"/>
      <c r="AC56" s="187"/>
      <c r="AD56" s="187"/>
      <c r="AE56" s="256">
        <f t="shared" si="13"/>
        <v>15.600000000000001</v>
      </c>
      <c r="AF56" s="357">
        <f t="shared" si="14"/>
        <v>1.04</v>
      </c>
      <c r="AG56" s="364">
        <f t="shared" si="15"/>
        <v>3.7918367346938777</v>
      </c>
      <c r="AH56" s="365" t="str">
        <f t="shared" si="16"/>
        <v>KÐm</v>
      </c>
      <c r="AI56" s="366">
        <f t="shared" si="17"/>
        <v>16</v>
      </c>
      <c r="AJ56" s="363" t="str">
        <f t="shared" si="18"/>
        <v>Ngõng häc</v>
      </c>
      <c r="AK56" s="334"/>
      <c r="AL56" s="334"/>
      <c r="AM56" s="334"/>
      <c r="AN56" s="334"/>
      <c r="AO56" s="334"/>
      <c r="AP56" s="334"/>
      <c r="AQ56" s="334"/>
      <c r="AR56" s="334"/>
      <c r="AS56" s="334"/>
      <c r="AT56" s="334"/>
      <c r="AU56" s="334"/>
      <c r="AV56" s="334"/>
      <c r="AW56" s="334"/>
      <c r="AX56" s="334"/>
      <c r="AY56" s="334"/>
      <c r="AZ56" s="334"/>
      <c r="BA56" s="256">
        <f t="shared" si="19"/>
        <v>0</v>
      </c>
      <c r="BB56" s="357">
        <f t="shared" si="20"/>
        <v>0</v>
      </c>
      <c r="BC56" s="475"/>
      <c r="BD56" s="334"/>
      <c r="BE56" s="334"/>
      <c r="BF56" s="334"/>
      <c r="BG56" s="334"/>
      <c r="BH56" s="269"/>
      <c r="BI56" s="269"/>
      <c r="BJ56" s="269"/>
      <c r="BK56" s="269"/>
      <c r="BL56" s="269"/>
      <c r="BM56" s="269"/>
      <c r="BN56" s="330"/>
      <c r="BO56" s="330"/>
      <c r="BP56" s="269"/>
      <c r="BQ56" s="269"/>
      <c r="BR56" s="269"/>
      <c r="BS56" s="269"/>
      <c r="BT56" s="269"/>
      <c r="BU56" s="269"/>
      <c r="BV56" s="270"/>
      <c r="BW56" s="269"/>
      <c r="BX56" s="269"/>
      <c r="BY56" s="331"/>
      <c r="BZ56" s="269"/>
      <c r="CA56" s="269"/>
      <c r="CB56" s="269"/>
      <c r="CC56" s="269"/>
      <c r="CD56" s="269"/>
      <c r="CE56" s="269"/>
      <c r="CF56" s="269"/>
      <c r="CG56" s="269"/>
      <c r="CH56" s="269"/>
      <c r="CI56" s="269"/>
      <c r="CJ56" s="269"/>
      <c r="CK56" s="269"/>
      <c r="CL56" s="269"/>
      <c r="CM56" s="269"/>
      <c r="CN56" s="269"/>
      <c r="CO56" s="269"/>
      <c r="CP56" s="269"/>
      <c r="CQ56" s="269"/>
      <c r="CR56" s="269"/>
      <c r="CS56" s="269"/>
      <c r="CT56" s="269"/>
      <c r="CU56" s="271"/>
      <c r="CV56" s="271"/>
      <c r="CW56" s="271"/>
      <c r="CX56" s="332"/>
      <c r="CY56" s="269"/>
      <c r="CZ56" s="269"/>
      <c r="DA56" s="333"/>
      <c r="DB56" s="269"/>
      <c r="DC56" s="271"/>
      <c r="DD56" s="332"/>
      <c r="DE56" s="271"/>
      <c r="DF56" s="269"/>
      <c r="DG56" s="269"/>
      <c r="DH56" s="269"/>
      <c r="DI56" s="269"/>
      <c r="DJ56" s="269"/>
      <c r="DK56" s="269"/>
      <c r="DL56" s="269"/>
      <c r="DM56" s="269"/>
      <c r="DN56" s="269"/>
      <c r="DO56" s="269"/>
      <c r="DP56" s="334"/>
      <c r="EP56" s="336"/>
    </row>
    <row r="57" spans="7:30" ht="15" customHeight="1"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</row>
    <row r="58" spans="7:55" ht="15" customHeight="1"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BC58" s="476"/>
    </row>
    <row r="59" spans="7:55" ht="15" customHeight="1"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BC59" s="359"/>
    </row>
    <row r="60" spans="7:30" ht="15" customHeight="1"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</row>
    <row r="61" spans="7:55" ht="15" customHeight="1"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BC61" s="359"/>
    </row>
    <row r="62" spans="7:55" ht="15" customHeight="1"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BC62" s="359"/>
    </row>
    <row r="63" spans="7:55" ht="15" customHeight="1"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BC63" s="359"/>
    </row>
    <row r="64" spans="7:55" ht="15" customHeight="1"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BC64" s="359"/>
    </row>
    <row r="65" spans="7:55" ht="15" customHeight="1"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BC65" s="359"/>
    </row>
    <row r="66" spans="7:55" ht="15" customHeight="1"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BC66" s="359"/>
    </row>
    <row r="67" spans="7:55" ht="15" customHeight="1"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BC67" s="359"/>
    </row>
    <row r="68" spans="7:55" ht="15" customHeight="1"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BC68" s="359"/>
    </row>
    <row r="69" spans="7:55" ht="15" customHeight="1"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BC69" s="477"/>
    </row>
    <row r="70" spans="7:55" ht="15" customHeight="1"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BC70" s="478"/>
    </row>
    <row r="71" spans="7:55" ht="15" customHeight="1"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BC71" s="479"/>
    </row>
    <row r="72" spans="7:55" ht="15" customHeight="1"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BC72" s="472"/>
    </row>
    <row r="73" spans="7:30" ht="15" customHeight="1"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</row>
    <row r="74" spans="7:30" ht="15" customHeight="1"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</row>
    <row r="75" spans="7:30" ht="15" customHeight="1"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</row>
  </sheetData>
  <sheetProtection/>
  <mergeCells count="50">
    <mergeCell ref="AA4:AB4"/>
    <mergeCell ref="AC4:AD4"/>
    <mergeCell ref="AU4:AV4"/>
    <mergeCell ref="AW4:AX4"/>
    <mergeCell ref="AS4:AT4"/>
    <mergeCell ref="BJ4:BK4"/>
    <mergeCell ref="BQ3:BR3"/>
    <mergeCell ref="AQ3:AR3"/>
    <mergeCell ref="AS3:AT3"/>
    <mergeCell ref="AY4:AZ4"/>
    <mergeCell ref="BJ3:BK3"/>
    <mergeCell ref="BD3:BE3"/>
    <mergeCell ref="AU3:AV3"/>
    <mergeCell ref="AW3:AX3"/>
    <mergeCell ref="AY3:AZ3"/>
    <mergeCell ref="BZ3:CA3"/>
    <mergeCell ref="BF3:BG3"/>
    <mergeCell ref="BH3:BI3"/>
    <mergeCell ref="BS3:BT3"/>
    <mergeCell ref="BU3:BV3"/>
    <mergeCell ref="AO3:AP3"/>
    <mergeCell ref="AK3:AL3"/>
    <mergeCell ref="AC3:AD3"/>
    <mergeCell ref="AM3:AN3"/>
    <mergeCell ref="AG3:AG4"/>
    <mergeCell ref="AH3:AH5"/>
    <mergeCell ref="AI3:AJ5"/>
    <mergeCell ref="AO4:AP4"/>
    <mergeCell ref="AA3:AB3"/>
    <mergeCell ref="Y3:Z3"/>
    <mergeCell ref="W3:X3"/>
    <mergeCell ref="M3:N3"/>
    <mergeCell ref="Q3:R3"/>
    <mergeCell ref="O3:P3"/>
    <mergeCell ref="U3:V3"/>
    <mergeCell ref="Y4:Z4"/>
    <mergeCell ref="E3:F3"/>
    <mergeCell ref="I3:J3"/>
    <mergeCell ref="K3:L3"/>
    <mergeCell ref="G3:H3"/>
    <mergeCell ref="G4:H4"/>
    <mergeCell ref="U4:V4"/>
    <mergeCell ref="E4:F4"/>
    <mergeCell ref="AI40:AJ40"/>
    <mergeCell ref="AI41:AJ41"/>
    <mergeCell ref="AH42:AJ42"/>
    <mergeCell ref="AI36:AJ36"/>
    <mergeCell ref="AI37:AJ37"/>
    <mergeCell ref="AI38:AJ38"/>
    <mergeCell ref="AI39:AJ39"/>
  </mergeCells>
  <conditionalFormatting sqref="BF47:BF56 BD47:BD56 BF6:BF34 BD6:BD34 D47 D49:E56 D33:E34 E47:E48 K47:K56 AM47:AM56 AO47:AO56 AQ47:AQ56 AS47:AS56 AU47:AU56 AW47:AW56 AY47:AY56 G6:G34 I6:I34 O47:O56 M47:M56 G47:G56 I47:I56 AK47:AK56 AE47:AF56 D18:D24 E18:E32 K6:K34 AM6:AM34 AO6:AO34 AQ6:AQ34 AS6:AS34 AU6:AU34 AW6:AW34 AY6:AY34 AK6:AK34 AE6:AF34 D6:E17 O6:O34 M6:M34 BA47:BB56 BA6:BB34">
    <cfRule type="cellIs" priority="2" dxfId="10" operator="lessThan" stopIfTrue="1">
      <formula>5</formula>
    </cfRule>
  </conditionalFormatting>
  <conditionalFormatting sqref="Y47:Y56 W47:W56 AC47:AC56 AA47:AA56 Q47:Q56 T47:U56 Y6:Y34 W6:W34 AC6:AC34 AA6:AA34 Q6:Q34 T6:U34">
    <cfRule type="cellIs" priority="1" dxfId="1" operator="lessThan" stopIfTrue="1">
      <formula>5</formula>
    </cfRule>
  </conditionalFormatting>
  <conditionalFormatting sqref="AG47:AG56 AG6:AG34">
    <cfRule type="cellIs" priority="3" dxfId="11" operator="lessThan" stopIfTrue="1">
      <formula>5</formula>
    </cfRule>
  </conditionalFormatting>
  <conditionalFormatting sqref="AJ47:AJ56 AJ6:AJ34">
    <cfRule type="cellIs" priority="4" dxfId="12" operator="notEqual" stopIfTrue="1">
      <formula>"Lªn líp"</formula>
    </cfRule>
  </conditionalFormatting>
  <printOptions/>
  <pageMargins left="0.2" right="0.19" top="0.18" bottom="0.17" header="0.17" footer="0.17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46"/>
  <sheetViews>
    <sheetView zoomScalePageLayoutView="0" workbookViewId="0" topLeftCell="A1">
      <pane xSplit="3" ySplit="5" topLeftCell="D1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:Q34"/>
    </sheetView>
  </sheetViews>
  <sheetFormatPr defaultColWidth="9.140625" defaultRowHeight="12.75"/>
  <cols>
    <col min="1" max="1" width="3.7109375" style="37" customWidth="1"/>
    <col min="2" max="2" width="15.8515625" style="37" customWidth="1"/>
    <col min="3" max="3" width="7.57421875" style="37" customWidth="1"/>
    <col min="4" max="4" width="3.7109375" style="37" customWidth="1"/>
    <col min="5" max="5" width="3.8515625" style="37" customWidth="1"/>
    <col min="6" max="6" width="3.7109375" style="37" customWidth="1"/>
    <col min="7" max="7" width="3.140625" style="37" customWidth="1"/>
    <col min="8" max="8" width="3.7109375" style="37" customWidth="1"/>
    <col min="9" max="9" width="3.421875" style="37" customWidth="1"/>
    <col min="10" max="10" width="4.00390625" style="37" customWidth="1"/>
    <col min="11" max="11" width="3.28125" style="37" customWidth="1"/>
    <col min="12" max="12" width="3.8515625" style="37" customWidth="1"/>
    <col min="13" max="13" width="3.7109375" style="37" customWidth="1"/>
    <col min="14" max="14" width="4.421875" style="37" customWidth="1"/>
    <col min="15" max="15" width="3.7109375" style="37" customWidth="1"/>
    <col min="16" max="16" width="4.8515625" style="37" customWidth="1"/>
    <col min="17" max="17" width="4.421875" style="37" customWidth="1"/>
    <col min="18" max="18" width="4.00390625" style="37" customWidth="1"/>
    <col min="19" max="19" width="2.7109375" style="37" customWidth="1"/>
    <col min="20" max="20" width="4.140625" style="37" customWidth="1"/>
    <col min="21" max="21" width="2.7109375" style="37" customWidth="1"/>
    <col min="22" max="22" width="3.7109375" style="37" customWidth="1"/>
    <col min="23" max="23" width="2.140625" style="37" customWidth="1"/>
    <col min="24" max="26" width="3.7109375" style="37" customWidth="1"/>
    <col min="27" max="27" width="3.28125" style="37" customWidth="1"/>
    <col min="28" max="28" width="4.28125" style="37" customWidth="1"/>
    <col min="29" max="29" width="4.421875" style="37" customWidth="1"/>
    <col min="30" max="30" width="4.8515625" style="37" customWidth="1"/>
    <col min="31" max="31" width="5.140625" style="37" customWidth="1"/>
    <col min="32" max="32" width="6.00390625" style="37" customWidth="1"/>
    <col min="33" max="33" width="10.7109375" style="37" customWidth="1"/>
    <col min="34" max="34" width="3.7109375" style="37" customWidth="1"/>
    <col min="35" max="35" width="11.00390625" style="37" customWidth="1"/>
    <col min="36" max="147" width="3.7109375" style="37" customWidth="1"/>
    <col min="148" max="16384" width="9.140625" style="37" customWidth="1"/>
  </cols>
  <sheetData>
    <row r="1" spans="4:126" ht="15" customHeight="1">
      <c r="D1" s="38" t="s">
        <v>27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9"/>
      <c r="AE1" s="38"/>
      <c r="AF1" s="38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41"/>
      <c r="DM1" s="41"/>
      <c r="DN1" s="41"/>
      <c r="DO1" s="42"/>
      <c r="DT1" s="43"/>
      <c r="DU1" s="42"/>
      <c r="DV1" s="43"/>
    </row>
    <row r="2" spans="1:126" ht="15" customHeight="1">
      <c r="A2" s="26" t="s">
        <v>131</v>
      </c>
      <c r="B2" s="44"/>
      <c r="C2" s="44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5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40"/>
      <c r="CM2" s="40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41"/>
      <c r="DM2" s="41"/>
      <c r="DN2" s="41"/>
      <c r="DO2" s="42"/>
      <c r="DT2" s="43"/>
      <c r="DU2" s="42"/>
      <c r="DV2" s="43"/>
    </row>
    <row r="3" spans="1:137" ht="15" customHeight="1">
      <c r="A3" s="46"/>
      <c r="B3" s="47"/>
      <c r="C3" s="48"/>
      <c r="D3" s="447" t="s">
        <v>58</v>
      </c>
      <c r="E3" s="447"/>
      <c r="F3" s="445" t="s">
        <v>52</v>
      </c>
      <c r="G3" s="447"/>
      <c r="H3" s="445" t="s">
        <v>59</v>
      </c>
      <c r="I3" s="446"/>
      <c r="J3" s="445" t="s">
        <v>53</v>
      </c>
      <c r="K3" s="447"/>
      <c r="L3" s="445" t="s">
        <v>129</v>
      </c>
      <c r="M3" s="447"/>
      <c r="N3" s="445" t="s">
        <v>74</v>
      </c>
      <c r="O3" s="447"/>
      <c r="P3" s="14" t="s">
        <v>54</v>
      </c>
      <c r="Q3" s="13" t="s">
        <v>28</v>
      </c>
      <c r="R3" s="445" t="s">
        <v>57</v>
      </c>
      <c r="S3" s="446"/>
      <c r="T3" s="445" t="s">
        <v>56</v>
      </c>
      <c r="U3" s="446"/>
      <c r="V3" s="445"/>
      <c r="W3" s="447"/>
      <c r="X3" s="445"/>
      <c r="Y3" s="446"/>
      <c r="Z3" s="445"/>
      <c r="AA3" s="446"/>
      <c r="AB3" s="445"/>
      <c r="AC3" s="446"/>
      <c r="AD3" s="88" t="s">
        <v>61</v>
      </c>
      <c r="AE3" s="49" t="s">
        <v>63</v>
      </c>
      <c r="AF3" s="49" t="s">
        <v>64</v>
      </c>
      <c r="AG3" s="445"/>
      <c r="AH3" s="446"/>
      <c r="AI3" s="445"/>
      <c r="AJ3" s="446"/>
      <c r="AK3" s="445"/>
      <c r="AL3" s="447"/>
      <c r="AM3" s="446"/>
      <c r="AN3" s="445"/>
      <c r="AO3" s="446"/>
      <c r="AP3" s="445"/>
      <c r="AQ3" s="447"/>
      <c r="AR3" s="446"/>
      <c r="AS3" s="447"/>
      <c r="AT3" s="447"/>
      <c r="AU3" s="445"/>
      <c r="AV3" s="447"/>
      <c r="AW3" s="446"/>
      <c r="AX3" s="49"/>
      <c r="AY3" s="14"/>
      <c r="AZ3" s="509"/>
      <c r="BA3" s="510"/>
      <c r="BB3" s="445"/>
      <c r="BC3" s="447"/>
      <c r="BD3" s="446"/>
      <c r="BE3" s="445"/>
      <c r="BF3" s="447"/>
      <c r="BG3" s="446"/>
      <c r="BH3" s="445"/>
      <c r="BI3" s="447"/>
      <c r="BJ3" s="447"/>
      <c r="BK3" s="445"/>
      <c r="BL3" s="447"/>
      <c r="BM3" s="447"/>
      <c r="BN3" s="445"/>
      <c r="BO3" s="447"/>
      <c r="BP3" s="447"/>
      <c r="BQ3" s="445"/>
      <c r="BR3" s="446"/>
      <c r="BS3" s="445"/>
      <c r="BT3" s="447"/>
      <c r="BU3" s="446"/>
      <c r="BV3" s="445"/>
      <c r="BW3" s="447"/>
      <c r="BX3" s="446"/>
      <c r="BY3" s="445"/>
      <c r="BZ3" s="447"/>
      <c r="CA3" s="445"/>
      <c r="CB3" s="446"/>
      <c r="CC3" s="29"/>
      <c r="CD3" s="28"/>
      <c r="CE3" s="28"/>
      <c r="CF3" s="13"/>
      <c r="CG3" s="13"/>
      <c r="CH3" s="445"/>
      <c r="CI3" s="446"/>
      <c r="CJ3" s="445"/>
      <c r="CK3" s="446"/>
      <c r="CL3" s="447"/>
      <c r="CM3" s="447"/>
      <c r="CN3" s="14"/>
      <c r="CO3" s="28"/>
      <c r="CP3" s="13"/>
      <c r="CQ3" s="445"/>
      <c r="CR3" s="446"/>
      <c r="CS3" s="28"/>
      <c r="CT3" s="28"/>
      <c r="CU3" s="28"/>
      <c r="CV3" s="28"/>
      <c r="CW3" s="28"/>
      <c r="CX3" s="28"/>
      <c r="CY3" s="13"/>
      <c r="CZ3" s="29"/>
      <c r="DA3" s="31"/>
      <c r="DB3" s="31"/>
      <c r="DC3" s="31"/>
      <c r="DD3" s="31"/>
      <c r="DE3" s="50"/>
      <c r="DF3" s="30"/>
      <c r="DG3" s="51" t="s">
        <v>12</v>
      </c>
      <c r="DH3" s="51" t="s">
        <v>13</v>
      </c>
      <c r="DI3" s="50"/>
      <c r="DJ3" s="30"/>
      <c r="DK3" s="50" t="s">
        <v>14</v>
      </c>
      <c r="DL3" s="30"/>
      <c r="DM3" s="50"/>
      <c r="DN3" s="30"/>
      <c r="DO3" s="52" t="s">
        <v>15</v>
      </c>
      <c r="DP3" s="53"/>
      <c r="DQ3" s="52" t="s">
        <v>16</v>
      </c>
      <c r="DR3" s="53"/>
      <c r="DS3" s="54" t="s">
        <v>17</v>
      </c>
      <c r="DT3" s="54" t="s">
        <v>18</v>
      </c>
      <c r="DU3" s="54" t="s">
        <v>19</v>
      </c>
      <c r="DV3" s="54" t="s">
        <v>20</v>
      </c>
      <c r="DW3" s="54" t="s">
        <v>21</v>
      </c>
      <c r="DX3" s="52" t="s">
        <v>22</v>
      </c>
      <c r="DY3" s="53"/>
      <c r="DZ3" s="52" t="s">
        <v>22</v>
      </c>
      <c r="EA3" s="53"/>
      <c r="EB3" s="55"/>
      <c r="EC3" s="53"/>
      <c r="ED3" s="54" t="s">
        <v>23</v>
      </c>
      <c r="EE3" s="54" t="s">
        <v>21</v>
      </c>
      <c r="EF3" s="54" t="s">
        <v>16</v>
      </c>
      <c r="EG3" s="46" t="s">
        <v>24</v>
      </c>
    </row>
    <row r="4" spans="1:137" ht="15" customHeight="1">
      <c r="A4" s="46" t="s">
        <v>11</v>
      </c>
      <c r="B4" s="47" t="s">
        <v>130</v>
      </c>
      <c r="C4" s="48"/>
      <c r="D4" s="506"/>
      <c r="E4" s="508"/>
      <c r="F4" s="506"/>
      <c r="G4" s="508"/>
      <c r="H4" s="506"/>
      <c r="I4" s="508"/>
      <c r="J4" s="16"/>
      <c r="K4" s="30"/>
      <c r="L4" s="31"/>
      <c r="M4" s="31"/>
      <c r="N4" s="16"/>
      <c r="O4" s="31"/>
      <c r="P4" s="15" t="s">
        <v>55</v>
      </c>
      <c r="Q4" s="16" t="s">
        <v>65</v>
      </c>
      <c r="R4" s="16"/>
      <c r="S4" s="30"/>
      <c r="T4" s="31"/>
      <c r="U4" s="31"/>
      <c r="V4" s="506"/>
      <c r="W4" s="507"/>
      <c r="X4" s="506"/>
      <c r="Y4" s="508"/>
      <c r="Z4" s="56"/>
      <c r="AA4" s="57"/>
      <c r="AB4" s="50"/>
      <c r="AC4" s="50"/>
      <c r="AD4" s="89" t="s">
        <v>62</v>
      </c>
      <c r="AE4" s="58" t="s">
        <v>62</v>
      </c>
      <c r="AF4" s="58" t="s">
        <v>30</v>
      </c>
      <c r="AG4" s="506"/>
      <c r="AH4" s="508"/>
      <c r="AI4" s="50"/>
      <c r="AJ4" s="57"/>
      <c r="AK4" s="50"/>
      <c r="AL4" s="50"/>
      <c r="AM4" s="57"/>
      <c r="AN4" s="50"/>
      <c r="AO4" s="57"/>
      <c r="AP4" s="56"/>
      <c r="AQ4" s="50"/>
      <c r="AR4" s="57"/>
      <c r="AS4" s="50"/>
      <c r="AT4" s="50"/>
      <c r="AU4" s="56"/>
      <c r="AV4" s="50"/>
      <c r="AW4" s="31"/>
      <c r="AX4" s="58"/>
      <c r="AY4" s="59"/>
      <c r="AZ4" s="445"/>
      <c r="BA4" s="447"/>
      <c r="BB4" s="448"/>
      <c r="BC4" s="504"/>
      <c r="BD4" s="505"/>
      <c r="BE4" s="506"/>
      <c r="BF4" s="507"/>
      <c r="BG4" s="508"/>
      <c r="BH4" s="448"/>
      <c r="BI4" s="504"/>
      <c r="BJ4" s="504"/>
      <c r="BK4" s="506"/>
      <c r="BL4" s="507"/>
      <c r="BM4" s="508"/>
      <c r="BN4" s="506"/>
      <c r="BO4" s="507"/>
      <c r="BP4" s="507"/>
      <c r="BQ4" s="506"/>
      <c r="BR4" s="508"/>
      <c r="BS4" s="32"/>
      <c r="BT4" s="33"/>
      <c r="BU4" s="34"/>
      <c r="BV4" s="33"/>
      <c r="BW4" s="33"/>
      <c r="BX4" s="33"/>
      <c r="BY4" s="32"/>
      <c r="BZ4" s="33"/>
      <c r="CA4" s="506"/>
      <c r="CB4" s="508"/>
      <c r="CC4" s="30"/>
      <c r="CD4" s="33"/>
      <c r="CE4" s="33"/>
      <c r="CF4" s="32"/>
      <c r="CG4" s="32"/>
      <c r="CH4" s="32"/>
      <c r="CI4" s="34"/>
      <c r="CJ4" s="33"/>
      <c r="CK4" s="34"/>
      <c r="CL4" s="33"/>
      <c r="CM4" s="33"/>
      <c r="CN4" s="15"/>
      <c r="CO4" s="33"/>
      <c r="CP4" s="16"/>
      <c r="CQ4" s="32"/>
      <c r="CR4" s="34"/>
      <c r="CS4" s="33"/>
      <c r="CT4" s="33"/>
      <c r="CU4" s="33"/>
      <c r="CV4" s="33"/>
      <c r="CW4" s="33"/>
      <c r="CX4" s="33"/>
      <c r="CY4" s="32"/>
      <c r="CZ4" s="34"/>
      <c r="DA4" s="31"/>
      <c r="DB4" s="31"/>
      <c r="DC4" s="31"/>
      <c r="DD4" s="31"/>
      <c r="DE4" s="60"/>
      <c r="DF4" s="61"/>
      <c r="DG4" s="51"/>
      <c r="DH4" s="56"/>
      <c r="DI4" s="50"/>
      <c r="DJ4" s="31"/>
      <c r="DK4" s="50"/>
      <c r="DL4" s="31"/>
      <c r="DM4" s="50"/>
      <c r="DN4" s="31"/>
      <c r="DO4" s="52"/>
      <c r="DP4" s="55"/>
      <c r="DQ4" s="52"/>
      <c r="DR4" s="55"/>
      <c r="DS4" s="62"/>
      <c r="DT4" s="62"/>
      <c r="DU4" s="62"/>
      <c r="DV4" s="62"/>
      <c r="DW4" s="62"/>
      <c r="DX4" s="52"/>
      <c r="DY4" s="55"/>
      <c r="DZ4" s="52"/>
      <c r="EA4" s="55"/>
      <c r="EB4" s="55"/>
      <c r="EC4" s="55"/>
      <c r="ED4" s="62"/>
      <c r="EE4" s="62"/>
      <c r="EF4" s="54"/>
      <c r="EG4" s="63"/>
    </row>
    <row r="5" spans="1:137" ht="15" customHeight="1">
      <c r="A5" s="64"/>
      <c r="B5" s="62"/>
      <c r="C5" s="65"/>
      <c r="D5" s="31">
        <v>2</v>
      </c>
      <c r="E5" s="31"/>
      <c r="F5" s="16">
        <v>6</v>
      </c>
      <c r="G5" s="30"/>
      <c r="H5" s="31">
        <v>8</v>
      </c>
      <c r="I5" s="31"/>
      <c r="J5" s="16">
        <v>4</v>
      </c>
      <c r="K5" s="30"/>
      <c r="L5" s="66">
        <v>3</v>
      </c>
      <c r="M5" s="66"/>
      <c r="N5" s="15">
        <v>3</v>
      </c>
      <c r="O5" s="15"/>
      <c r="P5" s="66">
        <f>N5+L5+J5+H5+F5+D5</f>
        <v>26</v>
      </c>
      <c r="Q5" s="61"/>
      <c r="R5" s="15"/>
      <c r="S5" s="15"/>
      <c r="T5" s="15"/>
      <c r="U5" s="15"/>
      <c r="V5" s="66"/>
      <c r="W5" s="66"/>
      <c r="X5" s="66"/>
      <c r="Y5" s="66"/>
      <c r="Z5" s="66"/>
      <c r="AA5" s="66"/>
      <c r="AB5" s="66"/>
      <c r="AC5" s="66"/>
      <c r="AD5" s="15" t="e">
        <f>AB5+Z5+X5+V5+#REF!+#REF!</f>
        <v>#REF!</v>
      </c>
      <c r="AE5" s="16"/>
      <c r="AF5" s="16" t="e">
        <f>AD5+P5</f>
        <v>#REF!</v>
      </c>
      <c r="AG5" s="15"/>
      <c r="AH5" s="15"/>
      <c r="AI5" s="66"/>
      <c r="AJ5" s="66"/>
      <c r="AK5" s="61"/>
      <c r="AL5" s="61"/>
      <c r="AM5" s="66"/>
      <c r="AN5" s="66"/>
      <c r="AO5" s="66"/>
      <c r="AP5" s="66"/>
      <c r="AQ5" s="66"/>
      <c r="AR5" s="66"/>
      <c r="AS5" s="66"/>
      <c r="AT5" s="66"/>
      <c r="AU5" s="16"/>
      <c r="AV5" s="16"/>
      <c r="AW5" s="16"/>
      <c r="AX5" s="16"/>
      <c r="AY5" s="16"/>
      <c r="AZ5" s="35"/>
      <c r="BA5" s="61"/>
      <c r="BB5" s="35"/>
      <c r="BC5" s="36"/>
      <c r="BD5" s="61"/>
      <c r="BE5" s="35"/>
      <c r="BF5" s="36"/>
      <c r="BG5" s="61"/>
      <c r="BH5" s="35"/>
      <c r="BI5" s="36"/>
      <c r="BJ5" s="36"/>
      <c r="BK5" s="35"/>
      <c r="BL5" s="36"/>
      <c r="BM5" s="36"/>
      <c r="BN5" s="35"/>
      <c r="BO5" s="36"/>
      <c r="BP5" s="36"/>
      <c r="BQ5" s="36"/>
      <c r="BR5" s="36"/>
      <c r="BS5" s="35"/>
      <c r="BT5" s="36"/>
      <c r="BU5" s="61"/>
      <c r="BV5" s="36"/>
      <c r="BW5" s="36"/>
      <c r="BX5" s="36"/>
      <c r="BY5" s="35"/>
      <c r="BZ5" s="61"/>
      <c r="CA5" s="16"/>
      <c r="CB5" s="30"/>
      <c r="CC5" s="36"/>
      <c r="CD5" s="66"/>
      <c r="CE5" s="35"/>
      <c r="CF5" s="35"/>
      <c r="CG5" s="35"/>
      <c r="CH5" s="35"/>
      <c r="CI5" s="61"/>
      <c r="CJ5" s="36"/>
      <c r="CK5" s="61"/>
      <c r="CL5" s="31"/>
      <c r="CM5" s="31"/>
      <c r="CN5" s="66"/>
      <c r="CO5" s="36"/>
      <c r="CP5" s="66"/>
      <c r="CQ5" s="35"/>
      <c r="CR5" s="61"/>
      <c r="CS5" s="36"/>
      <c r="CT5" s="36"/>
      <c r="CU5" s="36"/>
      <c r="CV5" s="36"/>
      <c r="CW5" s="36"/>
      <c r="CX5" s="36"/>
      <c r="CY5" s="35"/>
      <c r="CZ5" s="61"/>
      <c r="DA5" s="36"/>
      <c r="DB5" s="35"/>
      <c r="DC5" s="35"/>
      <c r="DD5" s="35"/>
      <c r="DE5" s="35"/>
      <c r="DF5" s="35"/>
      <c r="DG5" s="66"/>
      <c r="DH5" s="35"/>
      <c r="DI5" s="35"/>
      <c r="DJ5" s="35"/>
      <c r="DK5" s="35">
        <v>4</v>
      </c>
      <c r="DL5" s="35"/>
      <c r="DM5" s="35">
        <v>2</v>
      </c>
      <c r="DN5" s="35"/>
      <c r="DO5" s="67">
        <v>8</v>
      </c>
      <c r="DP5" s="67"/>
      <c r="DQ5" s="67">
        <v>10</v>
      </c>
      <c r="DR5" s="67"/>
      <c r="DS5" s="67">
        <v>42</v>
      </c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8"/>
      <c r="EG5" s="64"/>
    </row>
    <row r="6" spans="1:137" s="252" customFormat="1" ht="15" customHeight="1">
      <c r="A6" s="240">
        <v>1</v>
      </c>
      <c r="B6" s="241" t="s">
        <v>44</v>
      </c>
      <c r="C6" s="242" t="s">
        <v>112</v>
      </c>
      <c r="D6" s="108">
        <v>7</v>
      </c>
      <c r="E6" s="108"/>
      <c r="F6" s="108">
        <v>7</v>
      </c>
      <c r="G6" s="108"/>
      <c r="H6" s="243">
        <v>8.5</v>
      </c>
      <c r="I6" s="108"/>
      <c r="J6" s="108">
        <v>5</v>
      </c>
      <c r="K6" s="108"/>
      <c r="L6" s="108">
        <v>7.4</v>
      </c>
      <c r="M6" s="244"/>
      <c r="N6" s="108">
        <v>6.2</v>
      </c>
      <c r="O6" s="108"/>
      <c r="P6" s="245">
        <f aca="true" t="shared" si="0" ref="P6:P34">N6*$N$5+L6*$L$5+J6*$J$5+H6*$H$5+F6*$F$5+D6*$D$5</f>
        <v>184.8</v>
      </c>
      <c r="Q6" s="108">
        <f aca="true" t="shared" si="1" ref="Q6:Q34">P6/$P$5</f>
        <v>7.107692307692308</v>
      </c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245" t="e">
        <f>AB6*$AB$5+Z6*$Z$5+X6*$X$5+V6*$V$5+#REF!*#REF!+#REF!*#REF!</f>
        <v>#REF!</v>
      </c>
      <c r="AE6" s="106" t="e">
        <f>AD6/$AD$5</f>
        <v>#REF!</v>
      </c>
      <c r="AF6" s="106" t="e">
        <f>(AD6+P6)/$AF$5</f>
        <v>#REF!</v>
      </c>
      <c r="AG6" s="246" t="e">
        <f>IF(AF6&gt;=8.995,"XuÊt s¾c",IF(AF6&gt;=7.995,"Giái",IF(AF6&gt;=6.995,"Kh¸",IF(AF6&gt;=5.995,"TB Kh¸",IF(AF6&gt;=4.995,"Trung b×nh",IF(AF6&gt;=3.995,"YÕu",IF(AF6&lt;3.995,"KÐm")))))))</f>
        <v>#REF!</v>
      </c>
      <c r="AH6" s="247" t="e">
        <f>SUM((IF(D6&gt;=5,0,$D$5)),(IF(F6&gt;=5,0,$F$5)),(IF(H6&gt;=5,0,$H$5)),(IF(J6&gt;=5,0,$J$5)),(IF(L6&gt;=5,0,$L$5)),(IF(N6&gt;=5,0,$N$5)),(IF(R6&gt;=5,0,$R$5)),(IF(T6&gt;=5,0,$T$5)),(IF(#REF!&gt;=5,0,#REF!)),(IF(#REF!&gt;=5,0,#REF!)),(IF(V6&gt;=5,0,$V$5)),(IF(X6&gt;=5,0,$X$5)),(IF(Z6&gt;=5,0,$Z$5)),(IF(AB6&gt;=5,0,$AB$5)))</f>
        <v>#REF!</v>
      </c>
      <c r="AI6" s="248" t="e">
        <f>IF($AF6&lt;3.495,"Th«i häc",IF($AF6&lt;5,"Ngõng häc",IF($AH6&gt;20,"Ngõng häc","Lªn Líp")))</f>
        <v>#REF!</v>
      </c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4"/>
      <c r="AY6" s="104"/>
      <c r="AZ6" s="108"/>
      <c r="BA6" s="108"/>
      <c r="BB6" s="249"/>
      <c r="BC6" s="249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8"/>
      <c r="CM6" s="244"/>
      <c r="CN6" s="104"/>
      <c r="CO6" s="105"/>
      <c r="CP6" s="250"/>
      <c r="CQ6" s="104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6"/>
      <c r="DM6" s="106"/>
      <c r="DN6" s="106"/>
      <c r="DO6" s="106"/>
      <c r="DP6" s="108"/>
      <c r="DQ6" s="108"/>
      <c r="DR6" s="108"/>
      <c r="DS6" s="108"/>
      <c r="DT6" s="107"/>
      <c r="DU6" s="106"/>
      <c r="DV6" s="106"/>
      <c r="DW6" s="108"/>
      <c r="DX6" s="104"/>
      <c r="DY6" s="104"/>
      <c r="DZ6" s="104"/>
      <c r="EA6" s="104"/>
      <c r="EB6" s="104"/>
      <c r="EC6" s="104"/>
      <c r="ED6" s="104"/>
      <c r="EE6" s="104"/>
      <c r="EF6" s="104"/>
      <c r="EG6" s="251"/>
    </row>
    <row r="7" spans="1:137" ht="15" customHeight="1">
      <c r="A7" s="69">
        <v>2</v>
      </c>
      <c r="B7" s="205" t="s">
        <v>99</v>
      </c>
      <c r="C7" s="192" t="s">
        <v>78</v>
      </c>
      <c r="D7" s="17">
        <v>6</v>
      </c>
      <c r="E7" s="17"/>
      <c r="F7" s="17">
        <v>7.3</v>
      </c>
      <c r="G7" s="17"/>
      <c r="H7" s="71">
        <v>6.2</v>
      </c>
      <c r="I7" s="17"/>
      <c r="J7" s="17">
        <v>5.5</v>
      </c>
      <c r="K7" s="17"/>
      <c r="L7" s="17">
        <v>6.4</v>
      </c>
      <c r="M7" s="72"/>
      <c r="N7" s="17">
        <v>8</v>
      </c>
      <c r="O7" s="17"/>
      <c r="P7" s="85">
        <f t="shared" si="0"/>
        <v>170.60000000000002</v>
      </c>
      <c r="Q7" s="17">
        <f t="shared" si="1"/>
        <v>6.561538461538462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85" t="e">
        <f>AB7*$AB$5+Z7*$Z$5+X7*$X$5+V7*$V$5+#REF!*#REF!+#REF!*#REF!</f>
        <v>#REF!</v>
      </c>
      <c r="AE7" s="18" t="e">
        <f aca="true" t="shared" si="2" ref="AE7:AE33">AD7/$AD$5</f>
        <v>#REF!</v>
      </c>
      <c r="AF7" s="18" t="e">
        <f>(AD7+P7)/$AF$5</f>
        <v>#REF!</v>
      </c>
      <c r="AG7" s="103" t="e">
        <f aca="true" t="shared" si="3" ref="AG7:AG33">IF(AF7&gt;=8.995,"XuÊt s¾c",IF(AF7&gt;=7.995,"Giái",IF(AF7&gt;=6.995,"Kh¸",IF(AF7&gt;=5.995,"TB Kh¸",IF(AF7&gt;=4.995,"Trung b×nh",IF(AF7&gt;=3.995,"YÕu",IF(AF7&lt;3.995,"KÐm")))))))</f>
        <v>#REF!</v>
      </c>
      <c r="AH7" s="100" t="e">
        <f>SUM((IF(D7&gt;=5,0,$D$5)),(IF(F7&gt;=5,0,$F$5)),(IF(H7&gt;=5,0,$H$5)),(IF(J7&gt;=5,0,$J$5)),(IF(L7&gt;=5,0,$L$5)),(IF(N7&gt;=5,0,$N$5)),(IF(R7&gt;=5,0,$R$5)),(IF(T7&gt;=5,0,$T$5)),(IF(#REF!&gt;=5,0,#REF!)),(IF(#REF!&gt;=5,0,#REF!)),(IF(V7&gt;=5,0,$V$5)),(IF(X7&gt;=5,0,$X$5)),(IF(Z7&gt;=5,0,$Z$5)),(IF(AB7&gt;=5,0,$AB$5)))</f>
        <v>#REF!</v>
      </c>
      <c r="AI7" s="101" t="e">
        <f aca="true" t="shared" si="4" ref="AI7:AI33">IF($AF7&lt;3.495,"Th«i häc",IF($AF7&lt;5,"Ngõng häc",IF($AH7&gt;20,"Ngõng häc","Lªn Líp")))</f>
        <v>#REF!</v>
      </c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20"/>
      <c r="CF7" s="20"/>
      <c r="CG7" s="19"/>
      <c r="CH7" s="19"/>
      <c r="CI7" s="19"/>
      <c r="CJ7" s="19"/>
      <c r="CK7" s="19"/>
      <c r="CL7" s="17"/>
      <c r="CM7" s="72"/>
      <c r="CN7" s="19"/>
      <c r="CO7" s="19"/>
      <c r="CP7" s="73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8"/>
      <c r="DM7" s="18"/>
      <c r="DN7" s="18"/>
      <c r="DO7" s="74"/>
      <c r="DP7" s="78"/>
      <c r="DQ7" s="78"/>
      <c r="DR7" s="78"/>
      <c r="DS7" s="78"/>
      <c r="DT7" s="76"/>
      <c r="DU7" s="80"/>
      <c r="DV7" s="76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9"/>
    </row>
    <row r="8" spans="1:163" ht="15" customHeight="1">
      <c r="A8" s="69">
        <v>3</v>
      </c>
      <c r="B8" s="205" t="s">
        <v>118</v>
      </c>
      <c r="C8" s="192" t="s">
        <v>119</v>
      </c>
      <c r="D8" s="17">
        <v>6</v>
      </c>
      <c r="E8" s="17"/>
      <c r="F8" s="17">
        <v>7</v>
      </c>
      <c r="G8" s="17"/>
      <c r="H8" s="71">
        <v>6.3</v>
      </c>
      <c r="I8" s="17"/>
      <c r="J8" s="17">
        <v>5.8</v>
      </c>
      <c r="K8" s="17"/>
      <c r="L8" s="17">
        <v>7.3</v>
      </c>
      <c r="M8" s="72"/>
      <c r="N8" s="17">
        <v>6.2</v>
      </c>
      <c r="O8" s="17"/>
      <c r="P8" s="85">
        <f t="shared" si="0"/>
        <v>168.1</v>
      </c>
      <c r="Q8" s="17">
        <f t="shared" si="1"/>
        <v>6.4653846153846155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85" t="e">
        <f>AB8*$AB$5+Z8*$Z$5+X8*$X$5+V8*$V$5+#REF!*#REF!+#REF!*#REF!</f>
        <v>#REF!</v>
      </c>
      <c r="AE8" s="18" t="e">
        <f t="shared" si="2"/>
        <v>#REF!</v>
      </c>
      <c r="AF8" s="18" t="e">
        <f>(AD8+P8)/$AF$5</f>
        <v>#REF!</v>
      </c>
      <c r="AG8" s="103" t="e">
        <f t="shared" si="3"/>
        <v>#REF!</v>
      </c>
      <c r="AH8" s="100" t="e">
        <f>SUM((IF(D8&gt;=5,0,$D$5)),(IF(F8&gt;=5,0,$F$5)),(IF(H8&gt;=5,0,$H$5)),(IF(J8&gt;=5,0,$J$5)),(IF(L8&gt;=5,0,$L$5)),(IF(N8&gt;=5,0,$N$5)),(IF(R8&gt;=5,0,$R$5)),(IF(T8&gt;=5,0,$T$5)),(IF(#REF!&gt;=5,0,#REF!)),(IF(#REF!&gt;=5,0,#REF!)),(IF(V8&gt;=5,0,$V$5)),(IF(X8&gt;=5,0,$X$5)),(IF(Z8&gt;=5,0,$Z$5)),(IF(AB8&gt;=5,0,$AB$5)))</f>
        <v>#REF!</v>
      </c>
      <c r="AI8" s="101" t="e">
        <f t="shared" si="4"/>
        <v>#REF!</v>
      </c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21"/>
      <c r="CF8" s="21"/>
      <c r="CG8" s="17"/>
      <c r="CH8" s="17"/>
      <c r="CI8" s="17"/>
      <c r="CJ8" s="17"/>
      <c r="CK8" s="17"/>
      <c r="CL8" s="17"/>
      <c r="CM8" s="72"/>
      <c r="CN8" s="17"/>
      <c r="CO8" s="17"/>
      <c r="CP8" s="81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8"/>
      <c r="DM8" s="18"/>
      <c r="DN8" s="18"/>
      <c r="DO8" s="74"/>
      <c r="DP8" s="75"/>
      <c r="DQ8" s="75"/>
      <c r="DR8" s="75"/>
      <c r="DS8" s="75"/>
      <c r="DT8" s="77"/>
      <c r="DU8" s="74"/>
      <c r="DV8" s="77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27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11"/>
    </row>
    <row r="9" spans="1:163" s="38" customFormat="1" ht="15" customHeight="1">
      <c r="A9" s="69">
        <v>4</v>
      </c>
      <c r="B9" s="205" t="s">
        <v>96</v>
      </c>
      <c r="C9" s="192" t="s">
        <v>34</v>
      </c>
      <c r="D9" s="17">
        <v>5</v>
      </c>
      <c r="E9" s="17"/>
      <c r="F9" s="17">
        <v>7.3</v>
      </c>
      <c r="G9" s="17"/>
      <c r="H9" s="71">
        <v>5.1</v>
      </c>
      <c r="I9" s="17"/>
      <c r="J9" s="17">
        <v>5.3</v>
      </c>
      <c r="K9" s="17"/>
      <c r="L9" s="17">
        <v>8</v>
      </c>
      <c r="M9" s="72"/>
      <c r="N9" s="17">
        <v>6.5</v>
      </c>
      <c r="O9" s="17"/>
      <c r="P9" s="85">
        <f t="shared" si="0"/>
        <v>159.3</v>
      </c>
      <c r="Q9" s="17">
        <f t="shared" si="1"/>
        <v>6.126923076923077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85" t="e">
        <f>AB9*$AB$5+Z9*$Z$5+X9*$X$5+V9*$V$5+#REF!*#REF!+#REF!*#REF!</f>
        <v>#REF!</v>
      </c>
      <c r="AE9" s="18" t="e">
        <f t="shared" si="2"/>
        <v>#REF!</v>
      </c>
      <c r="AF9" s="18" t="e">
        <f>(AD9+P9)/$AF$5</f>
        <v>#REF!</v>
      </c>
      <c r="AG9" s="111" t="e">
        <f t="shared" si="3"/>
        <v>#REF!</v>
      </c>
      <c r="AH9" s="112" t="e">
        <f>SUM((IF(D9&gt;=5,0,$D$5)),(IF(F9&gt;=5,0,$F$5)),(IF(H9&gt;=5,0,$H$5)),(IF(J9&gt;=5,0,$J$5)),(IF(L9&gt;=5,0,$L$5)),(IF(N9&gt;=5,0,$N$5)),(IF(R9&gt;=5,0,$R$5)),(IF(T9&gt;=5,0,$T$5)),(IF(#REF!&gt;=5,0,#REF!)),(IF(#REF!&gt;=5,0,#REF!)),(IF(V9&gt;=5,0,$V$5)),(IF(X9&gt;=5,0,$X$5)),(IF(Z9&gt;=5,0,$Z$5)),(IF(AB9&gt;=5,0,$AB$5)))</f>
        <v>#REF!</v>
      </c>
      <c r="AI9" s="109" t="e">
        <f>IF($AF9&lt;3.495,"Th«i häc",IF($AF9&lt;4.95,"Ngõng häc",IF($AH9&gt;20,"Ngõng häc","Lªn Líp")))</f>
        <v>#REF!</v>
      </c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21"/>
      <c r="CF9" s="21"/>
      <c r="CG9" s="17"/>
      <c r="CH9" s="17"/>
      <c r="CI9" s="17"/>
      <c r="CJ9" s="17"/>
      <c r="CK9" s="17"/>
      <c r="CL9" s="17"/>
      <c r="CM9" s="72"/>
      <c r="CN9" s="17"/>
      <c r="CO9" s="17"/>
      <c r="CP9" s="81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8"/>
      <c r="DM9" s="18"/>
      <c r="DN9" s="18"/>
      <c r="DO9" s="110"/>
      <c r="DP9" s="17"/>
      <c r="DQ9" s="17"/>
      <c r="DR9" s="17"/>
      <c r="DS9" s="17"/>
      <c r="DT9" s="18"/>
      <c r="DU9" s="110"/>
      <c r="DV9" s="18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22">
        <v>0.6</v>
      </c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86"/>
    </row>
    <row r="10" spans="1:163" ht="15" customHeight="1">
      <c r="A10" s="69">
        <v>5</v>
      </c>
      <c r="B10" s="205" t="s">
        <v>36</v>
      </c>
      <c r="C10" s="192" t="s">
        <v>79</v>
      </c>
      <c r="D10" s="17">
        <v>7</v>
      </c>
      <c r="E10" s="17"/>
      <c r="F10" s="17">
        <v>5.5</v>
      </c>
      <c r="G10" s="17"/>
      <c r="H10" s="71">
        <v>7.1</v>
      </c>
      <c r="I10" s="17"/>
      <c r="J10" s="17">
        <v>5.2</v>
      </c>
      <c r="K10" s="17"/>
      <c r="L10" s="17">
        <v>6.7</v>
      </c>
      <c r="M10" s="72"/>
      <c r="N10" s="17">
        <v>4.4</v>
      </c>
      <c r="O10" s="17"/>
      <c r="P10" s="85">
        <f t="shared" si="0"/>
        <v>157.9</v>
      </c>
      <c r="Q10" s="17">
        <f t="shared" si="1"/>
        <v>6.073076923076924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85" t="e">
        <f>AB10*$AB$5+Z10*$Z$5+X10*$X$5+V10*$V$5+#REF!*#REF!+#REF!*#REF!</f>
        <v>#REF!</v>
      </c>
      <c r="AE10" s="18" t="e">
        <f t="shared" si="2"/>
        <v>#REF!</v>
      </c>
      <c r="AF10" s="18" t="e">
        <f>(AD10+P10)/$AF$5</f>
        <v>#REF!</v>
      </c>
      <c r="AG10" s="103" t="e">
        <f t="shared" si="3"/>
        <v>#REF!</v>
      </c>
      <c r="AH10" s="100" t="e">
        <f>SUM((IF(D10&gt;=5,0,$D$5)),(IF(F10&gt;=5,0,$F$5)),(IF(H10&gt;=5,0,$H$5)),(IF(J10&gt;=5,0,$J$5)),(IF(L10&gt;=5,0,$L$5)),(IF(N10&gt;=5,0,$N$5)),(IF(R10&gt;=5,0,$R$5)),(IF(T10&gt;=5,0,$T$5)),(IF(#REF!&gt;=5,0,#REF!)),(IF(#REF!&gt;=5,0,#REF!)),(IF(V10&gt;=5,0,$V$5)),(IF(X10&gt;=5,0,$X$5)),(IF(Z10&gt;=5,0,$Z$5)),(IF(AB10&gt;=5,0,$AB$5)))</f>
        <v>#REF!</v>
      </c>
      <c r="AI10" s="101" t="e">
        <f t="shared" si="4"/>
        <v>#REF!</v>
      </c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21"/>
      <c r="CF10" s="21"/>
      <c r="CG10" s="17"/>
      <c r="CH10" s="17"/>
      <c r="CI10" s="17"/>
      <c r="CJ10" s="17"/>
      <c r="CK10" s="17"/>
      <c r="CL10" s="17"/>
      <c r="CM10" s="72"/>
      <c r="CN10" s="17"/>
      <c r="CO10" s="17"/>
      <c r="CP10" s="81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8"/>
      <c r="DM10" s="18"/>
      <c r="DN10" s="18"/>
      <c r="DO10" s="74"/>
      <c r="DP10" s="75"/>
      <c r="DQ10" s="75"/>
      <c r="DR10" s="75"/>
      <c r="DS10" s="75"/>
      <c r="DT10" s="77"/>
      <c r="DU10" s="74"/>
      <c r="DV10" s="77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27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11"/>
    </row>
    <row r="11" spans="1:163" ht="15" customHeight="1">
      <c r="A11" s="69">
        <v>6</v>
      </c>
      <c r="B11" s="205" t="s">
        <v>98</v>
      </c>
      <c r="C11" s="192" t="s">
        <v>76</v>
      </c>
      <c r="D11" s="17">
        <v>5.5</v>
      </c>
      <c r="E11" s="17"/>
      <c r="F11" s="17">
        <v>6.8</v>
      </c>
      <c r="G11" s="17"/>
      <c r="H11" s="71">
        <v>5.7</v>
      </c>
      <c r="I11" s="17"/>
      <c r="J11" s="17">
        <v>6.1</v>
      </c>
      <c r="K11" s="17"/>
      <c r="L11" s="17">
        <v>6</v>
      </c>
      <c r="M11" s="72"/>
      <c r="N11" s="17">
        <v>4.9</v>
      </c>
      <c r="O11" s="17"/>
      <c r="P11" s="85">
        <f t="shared" si="0"/>
        <v>154.5</v>
      </c>
      <c r="Q11" s="17">
        <f t="shared" si="1"/>
        <v>5.9423076923076925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85" t="e">
        <f>AB11*$AB$5+Z11*$Z$5+X11*$X$5+V11*$V$5+#REF!*#REF!+#REF!*#REF!</f>
        <v>#REF!</v>
      </c>
      <c r="AE11" s="18" t="e">
        <f t="shared" si="2"/>
        <v>#REF!</v>
      </c>
      <c r="AF11" s="18" t="e">
        <f aca="true" t="shared" si="5" ref="AF11:AF32">(AD11+P11)/$AF$5</f>
        <v>#REF!</v>
      </c>
      <c r="AG11" s="103" t="e">
        <f t="shared" si="3"/>
        <v>#REF!</v>
      </c>
      <c r="AH11" s="100" t="e">
        <f>SUM((IF(D11&gt;=5,0,$D$5)),(IF(F11&gt;=5,0,$F$5)),(IF(H11&gt;=5,0,$H$5)),(IF(J11&gt;=5,0,$J$5)),(IF(L11&gt;=5,0,$L$5)),(IF(N11&gt;=5,0,$N$5)),(IF(R11&gt;=5,0,$R$5)),(IF(T11&gt;=5,0,$T$5)),(IF(#REF!&gt;=5,0,#REF!)),(IF(#REF!&gt;=5,0,#REF!)),(IF(V11&gt;=5,0,$V$5)),(IF(X11&gt;=5,0,$X$5)),(IF(Z11&gt;=5,0,$Z$5)),(IF(AB11&gt;=5,0,$AB$5)))</f>
        <v>#REF!</v>
      </c>
      <c r="AI11" s="101" t="e">
        <f t="shared" si="4"/>
        <v>#REF!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21"/>
      <c r="CF11" s="21"/>
      <c r="CG11" s="17"/>
      <c r="CH11" s="17"/>
      <c r="CI11" s="17"/>
      <c r="CJ11" s="17"/>
      <c r="CK11" s="17"/>
      <c r="CL11" s="17"/>
      <c r="CM11" s="72"/>
      <c r="CN11" s="17"/>
      <c r="CO11" s="17"/>
      <c r="CP11" s="81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8"/>
      <c r="DM11" s="18"/>
      <c r="DN11" s="18"/>
      <c r="DO11" s="74"/>
      <c r="DP11" s="75"/>
      <c r="DQ11" s="75"/>
      <c r="DR11" s="75"/>
      <c r="DS11" s="75"/>
      <c r="DT11" s="77"/>
      <c r="DU11" s="74"/>
      <c r="DV11" s="77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27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11"/>
    </row>
    <row r="12" spans="1:163" ht="15" customHeight="1">
      <c r="A12" s="69">
        <v>7</v>
      </c>
      <c r="B12" s="205" t="s">
        <v>106</v>
      </c>
      <c r="C12" s="192" t="s">
        <v>107</v>
      </c>
      <c r="D12" s="17">
        <v>7</v>
      </c>
      <c r="E12" s="17"/>
      <c r="F12" s="17">
        <v>6.5</v>
      </c>
      <c r="G12" s="17"/>
      <c r="H12" s="71">
        <v>5.4</v>
      </c>
      <c r="I12" s="17"/>
      <c r="J12" s="17">
        <v>4.7</v>
      </c>
      <c r="K12" s="17"/>
      <c r="L12" s="17">
        <v>5.9</v>
      </c>
      <c r="M12" s="72"/>
      <c r="N12" s="17">
        <v>6</v>
      </c>
      <c r="O12" s="17"/>
      <c r="P12" s="85">
        <f t="shared" si="0"/>
        <v>150.7</v>
      </c>
      <c r="Q12" s="17">
        <f t="shared" si="1"/>
        <v>5.796153846153846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85" t="e">
        <f>AB12*$AB$5+Z12*$Z$5+X12*$X$5+V12*$V$5+#REF!*#REF!+#REF!*#REF!</f>
        <v>#REF!</v>
      </c>
      <c r="AE12" s="18" t="e">
        <f t="shared" si="2"/>
        <v>#REF!</v>
      </c>
      <c r="AF12" s="18" t="e">
        <f t="shared" si="5"/>
        <v>#REF!</v>
      </c>
      <c r="AG12" s="103" t="e">
        <f t="shared" si="3"/>
        <v>#REF!</v>
      </c>
      <c r="AH12" s="100" t="e">
        <f>SUM((IF(D12&gt;=5,0,$D$5)),(IF(F12&gt;=5,0,$F$5)),(IF(H12&gt;=5,0,$H$5)),(IF(J12&gt;=5,0,$J$5)),(IF(L12&gt;=5,0,$L$5)),(IF(N12&gt;=5,0,$N$5)),(IF(R12&gt;=5,0,$R$5)),(IF(T12&gt;=5,0,$T$5)),(IF(#REF!&gt;=5,0,#REF!)),(IF(#REF!&gt;=5,0,#REF!)),(IF(V12&gt;=5,0,$V$5)),(IF(X12&gt;=5,0,$X$5)),(IF(Z12&gt;=5,0,$Z$5)),(IF(AB12&gt;=5,0,$AB$5)))</f>
        <v>#REF!</v>
      </c>
      <c r="AI12" s="101" t="e">
        <f t="shared" si="4"/>
        <v>#REF!</v>
      </c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21"/>
      <c r="CF12" s="21"/>
      <c r="CG12" s="17"/>
      <c r="CH12" s="17"/>
      <c r="CI12" s="17"/>
      <c r="CJ12" s="17"/>
      <c r="CK12" s="17"/>
      <c r="CL12" s="17"/>
      <c r="CM12" s="72"/>
      <c r="CN12" s="17"/>
      <c r="CO12" s="17"/>
      <c r="CP12" s="81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8"/>
      <c r="DM12" s="18"/>
      <c r="DN12" s="18"/>
      <c r="DO12" s="74"/>
      <c r="DP12" s="75"/>
      <c r="DQ12" s="75"/>
      <c r="DR12" s="75"/>
      <c r="DS12" s="75"/>
      <c r="DT12" s="77"/>
      <c r="DU12" s="74"/>
      <c r="DV12" s="77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27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11"/>
    </row>
    <row r="13" spans="1:163" ht="15" customHeight="1">
      <c r="A13" s="69">
        <v>8</v>
      </c>
      <c r="B13" s="205" t="s">
        <v>44</v>
      </c>
      <c r="C13" s="192" t="s">
        <v>111</v>
      </c>
      <c r="D13" s="17">
        <v>6</v>
      </c>
      <c r="E13" s="17"/>
      <c r="F13" s="17">
        <v>5.5</v>
      </c>
      <c r="G13" s="17"/>
      <c r="H13" s="71">
        <v>6.9</v>
      </c>
      <c r="I13" s="17"/>
      <c r="J13" s="17">
        <v>3.4</v>
      </c>
      <c r="K13" s="17"/>
      <c r="L13" s="17">
        <v>6.4</v>
      </c>
      <c r="M13" s="72"/>
      <c r="N13" s="17">
        <v>5.4</v>
      </c>
      <c r="O13" s="17"/>
      <c r="P13" s="85">
        <f t="shared" si="0"/>
        <v>149.20000000000002</v>
      </c>
      <c r="Q13" s="17">
        <f t="shared" si="1"/>
        <v>5.738461538461539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85" t="e">
        <f>AB13*$AB$5+Z13*$Z$5+X13*$X$5+V13*$V$5+#REF!*#REF!+#REF!*#REF!</f>
        <v>#REF!</v>
      </c>
      <c r="AE13" s="18" t="e">
        <f t="shared" si="2"/>
        <v>#REF!</v>
      </c>
      <c r="AF13" s="18" t="e">
        <f t="shared" si="5"/>
        <v>#REF!</v>
      </c>
      <c r="AG13" s="103" t="e">
        <f t="shared" si="3"/>
        <v>#REF!</v>
      </c>
      <c r="AH13" s="100" t="e">
        <f>SUM((IF(D13&gt;=5,0,$D$5)),(IF(F13&gt;=5,0,$F$5)),(IF(H13&gt;=5,0,$H$5)),(IF(J13&gt;=5,0,$J$5)),(IF(L13&gt;=5,0,$L$5)),(IF(N13&gt;=5,0,$N$5)),(IF(R13&gt;=5,0,$R$5)),(IF(T13&gt;=5,0,$T$5)),(IF(#REF!&gt;=5,0,#REF!)),(IF(#REF!&gt;=5,0,#REF!)),(IF(V13&gt;=5,0,$V$5)),(IF(X13&gt;=5,0,$X$5)),(IF(Z13&gt;=5,0,$Z$5)),(IF(AB13&gt;=5,0,$AB$5)))</f>
        <v>#REF!</v>
      </c>
      <c r="AI13" s="101" t="e">
        <f t="shared" si="4"/>
        <v>#REF!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21"/>
      <c r="CF13" s="21"/>
      <c r="CG13" s="17"/>
      <c r="CH13" s="17"/>
      <c r="CI13" s="17"/>
      <c r="CJ13" s="17"/>
      <c r="CK13" s="17"/>
      <c r="CL13" s="17"/>
      <c r="CM13" s="72"/>
      <c r="CN13" s="17"/>
      <c r="CO13" s="17"/>
      <c r="CP13" s="81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8"/>
      <c r="DM13" s="18"/>
      <c r="DN13" s="18"/>
      <c r="DO13" s="74"/>
      <c r="DP13" s="75"/>
      <c r="DQ13" s="75"/>
      <c r="DR13" s="75"/>
      <c r="DS13" s="75"/>
      <c r="DT13" s="77"/>
      <c r="DU13" s="74"/>
      <c r="DV13" s="77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27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11"/>
    </row>
    <row r="14" spans="1:163" ht="15" customHeight="1">
      <c r="A14" s="69">
        <v>9</v>
      </c>
      <c r="B14" s="205" t="s">
        <v>116</v>
      </c>
      <c r="C14" s="192" t="s">
        <v>117</v>
      </c>
      <c r="D14" s="17">
        <v>6</v>
      </c>
      <c r="E14" s="17"/>
      <c r="F14" s="17">
        <v>6.3</v>
      </c>
      <c r="G14" s="17"/>
      <c r="H14" s="71">
        <v>5.9</v>
      </c>
      <c r="I14" s="17"/>
      <c r="J14" s="17">
        <v>5.6</v>
      </c>
      <c r="K14" s="17"/>
      <c r="L14" s="17">
        <v>5.2</v>
      </c>
      <c r="M14" s="72"/>
      <c r="N14" s="17">
        <v>3</v>
      </c>
      <c r="O14" s="17"/>
      <c r="P14" s="85">
        <f t="shared" si="0"/>
        <v>144</v>
      </c>
      <c r="Q14" s="17">
        <f t="shared" si="1"/>
        <v>5.538461538461538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85" t="e">
        <f>AB14*$AB$5+Z14*$Z$5+X14*$X$5+V14*$V$5+#REF!*#REF!+#REF!*#REF!</f>
        <v>#REF!</v>
      </c>
      <c r="AE14" s="18" t="e">
        <f t="shared" si="2"/>
        <v>#REF!</v>
      </c>
      <c r="AF14" s="18" t="e">
        <f t="shared" si="5"/>
        <v>#REF!</v>
      </c>
      <c r="AG14" s="103" t="e">
        <f t="shared" si="3"/>
        <v>#REF!</v>
      </c>
      <c r="AH14" s="100" t="e">
        <f>SUM((IF(D14&gt;=5,0,$D$5)),(IF(F14&gt;=5,0,$F$5)),(IF(H14&gt;=5,0,$H$5)),(IF(J14&gt;=5,0,$J$5)),(IF(L14&gt;=5,0,$L$5)),(IF(N14&gt;=5,0,$N$5)),(IF(R14&gt;=5,0,$R$5)),(IF(T14&gt;=5,0,$T$5)),(IF(#REF!&gt;=5,0,#REF!)),(IF(#REF!&gt;=5,0,#REF!)),(IF(V14&gt;=5,0,$V$5)),(IF(X14&gt;=5,0,$X$5)),(IF(Z14&gt;=5,0,$Z$5)),(IF(AB14&gt;=5,0,$AB$5)))</f>
        <v>#REF!</v>
      </c>
      <c r="AI14" s="101" t="e">
        <f t="shared" si="4"/>
        <v>#REF!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21"/>
      <c r="CF14" s="21"/>
      <c r="CG14" s="17"/>
      <c r="CH14" s="17"/>
      <c r="CI14" s="17"/>
      <c r="CJ14" s="17"/>
      <c r="CK14" s="17"/>
      <c r="CL14" s="17"/>
      <c r="CM14" s="72"/>
      <c r="CN14" s="17"/>
      <c r="CO14" s="17"/>
      <c r="CP14" s="81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8"/>
      <c r="DM14" s="18"/>
      <c r="DN14" s="18"/>
      <c r="DO14" s="74"/>
      <c r="DP14" s="75"/>
      <c r="DQ14" s="75"/>
      <c r="DR14" s="75"/>
      <c r="DS14" s="75"/>
      <c r="DT14" s="77"/>
      <c r="DU14" s="74"/>
      <c r="DV14" s="77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27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11"/>
    </row>
    <row r="15" spans="1:163" ht="15" customHeight="1">
      <c r="A15" s="69">
        <v>10</v>
      </c>
      <c r="B15" s="205" t="s">
        <v>45</v>
      </c>
      <c r="C15" s="192" t="s">
        <v>113</v>
      </c>
      <c r="D15" s="17">
        <v>6</v>
      </c>
      <c r="E15" s="17"/>
      <c r="F15" s="17">
        <v>5.5</v>
      </c>
      <c r="G15" s="17"/>
      <c r="H15" s="71">
        <v>5</v>
      </c>
      <c r="I15" s="17"/>
      <c r="J15" s="17">
        <v>4.8</v>
      </c>
      <c r="K15" s="17"/>
      <c r="L15" s="17">
        <v>7.2</v>
      </c>
      <c r="M15" s="72"/>
      <c r="N15" s="17">
        <v>5.4</v>
      </c>
      <c r="O15" s="17"/>
      <c r="P15" s="85">
        <f t="shared" si="0"/>
        <v>142</v>
      </c>
      <c r="Q15" s="17">
        <f t="shared" si="1"/>
        <v>5.461538461538462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85" t="e">
        <f>AB15*$AB$5+Z15*$Z$5+X15*$X$5+V15*$V$5+#REF!*#REF!+#REF!*#REF!</f>
        <v>#REF!</v>
      </c>
      <c r="AE15" s="18" t="e">
        <f t="shared" si="2"/>
        <v>#REF!</v>
      </c>
      <c r="AF15" s="18" t="e">
        <f t="shared" si="5"/>
        <v>#REF!</v>
      </c>
      <c r="AG15" s="103" t="e">
        <f t="shared" si="3"/>
        <v>#REF!</v>
      </c>
      <c r="AH15" s="100" t="e">
        <f>SUM((IF(D15&gt;=5,0,$D$5)),(IF(F15&gt;=5,0,$F$5)),(IF(H15&gt;=5,0,$H$5)),(IF(J15&gt;=5,0,$J$5)),(IF(L15&gt;=5,0,$L$5)),(IF(N15&gt;=5,0,$N$5)),(IF(R15&gt;=5,0,$R$5)),(IF(T15&gt;=5,0,$T$5)),(IF(#REF!&gt;=5,0,#REF!)),(IF(#REF!&gt;=5,0,#REF!)),(IF(V15&gt;=5,0,$V$5)),(IF(X15&gt;=5,0,$X$5)),(IF(Z15&gt;=5,0,$Z$5)),(IF(AB15&gt;=5,0,$AB$5)))</f>
        <v>#REF!</v>
      </c>
      <c r="AI15" s="101" t="e">
        <f t="shared" si="4"/>
        <v>#REF!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21"/>
      <c r="CF15" s="21"/>
      <c r="CG15" s="17"/>
      <c r="CH15" s="17"/>
      <c r="CI15" s="17"/>
      <c r="CJ15" s="17"/>
      <c r="CK15" s="17"/>
      <c r="CL15" s="17"/>
      <c r="CM15" s="72"/>
      <c r="CN15" s="17"/>
      <c r="CO15" s="17"/>
      <c r="CP15" s="81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8"/>
      <c r="DM15" s="18"/>
      <c r="DN15" s="18"/>
      <c r="DO15" s="74"/>
      <c r="DP15" s="75"/>
      <c r="DQ15" s="75"/>
      <c r="DR15" s="75"/>
      <c r="DS15" s="75"/>
      <c r="DT15" s="77"/>
      <c r="DU15" s="74"/>
      <c r="DV15" s="77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27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11"/>
    </row>
    <row r="16" spans="1:163" ht="15" customHeight="1">
      <c r="A16" s="69">
        <v>11</v>
      </c>
      <c r="B16" s="205" t="s">
        <v>95</v>
      </c>
      <c r="C16" s="192" t="s">
        <v>34</v>
      </c>
      <c r="D16" s="17">
        <v>4.5</v>
      </c>
      <c r="E16" s="70"/>
      <c r="F16" s="17">
        <v>5</v>
      </c>
      <c r="G16" s="17"/>
      <c r="H16" s="71">
        <v>6.5</v>
      </c>
      <c r="I16" s="17"/>
      <c r="J16" s="17">
        <v>4.5</v>
      </c>
      <c r="K16" s="17"/>
      <c r="L16" s="17">
        <v>6.8</v>
      </c>
      <c r="M16" s="72"/>
      <c r="N16" s="17">
        <v>4</v>
      </c>
      <c r="O16" s="17"/>
      <c r="P16" s="85">
        <f t="shared" si="0"/>
        <v>141.4</v>
      </c>
      <c r="Q16" s="17">
        <f t="shared" si="1"/>
        <v>5.438461538461539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85" t="e">
        <f>AB16*$AB$5+Z16*$Z$5+X16*$X$5+V16*$V$5+#REF!*#REF!+#REF!*#REF!</f>
        <v>#REF!</v>
      </c>
      <c r="AE16" s="18" t="e">
        <f t="shared" si="2"/>
        <v>#REF!</v>
      </c>
      <c r="AF16" s="18" t="e">
        <f t="shared" si="5"/>
        <v>#REF!</v>
      </c>
      <c r="AG16" s="103" t="e">
        <f t="shared" si="3"/>
        <v>#REF!</v>
      </c>
      <c r="AH16" s="100" t="e">
        <f>SUM((IF(D16&gt;=5,0,$D$5)),(IF(F16&gt;=5,0,$F$5)),(IF(H16&gt;=5,0,$H$5)),(IF(J16&gt;=5,0,$J$5)),(IF(L16&gt;=5,0,$L$5)),(IF(N16&gt;=5,0,$N$5)),(IF(R16&gt;=5,0,$R$5)),(IF(T16&gt;=5,0,$T$5)),(IF(#REF!&gt;=5,0,#REF!)),(IF(#REF!&gt;=5,0,#REF!)),(IF(V16&gt;=5,0,$V$5)),(IF(X16&gt;=5,0,$X$5)),(IF(Z16&gt;=5,0,$Z$5)),(IF(AB16&gt;=5,0,$AB$5)))</f>
        <v>#REF!</v>
      </c>
      <c r="AI16" s="101" t="e">
        <f t="shared" si="4"/>
        <v>#REF!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21"/>
      <c r="CF16" s="21"/>
      <c r="CG16" s="17"/>
      <c r="CH16" s="17"/>
      <c r="CI16" s="17"/>
      <c r="CJ16" s="17"/>
      <c r="CK16" s="17"/>
      <c r="CL16" s="17"/>
      <c r="CM16" s="72"/>
      <c r="CN16" s="17"/>
      <c r="CO16" s="17"/>
      <c r="CP16" s="81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8"/>
      <c r="DM16" s="18"/>
      <c r="DN16" s="18"/>
      <c r="DO16" s="74"/>
      <c r="DP16" s="75"/>
      <c r="DQ16" s="75"/>
      <c r="DR16" s="75"/>
      <c r="DS16" s="75"/>
      <c r="DT16" s="77"/>
      <c r="DU16" s="74"/>
      <c r="DV16" s="77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27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11"/>
    </row>
    <row r="17" spans="1:163" ht="15" customHeight="1">
      <c r="A17" s="69">
        <v>12</v>
      </c>
      <c r="B17" s="205" t="s">
        <v>92</v>
      </c>
      <c r="C17" s="192" t="s">
        <v>93</v>
      </c>
      <c r="D17" s="17">
        <v>6.5</v>
      </c>
      <c r="E17" s="70"/>
      <c r="F17" s="17">
        <v>5.4</v>
      </c>
      <c r="G17" s="17"/>
      <c r="H17" s="71">
        <v>5.1</v>
      </c>
      <c r="I17" s="17"/>
      <c r="J17" s="17">
        <v>4.7</v>
      </c>
      <c r="K17" s="72"/>
      <c r="L17" s="17">
        <v>6.1</v>
      </c>
      <c r="M17" s="72"/>
      <c r="N17" s="17">
        <v>5.7</v>
      </c>
      <c r="O17" s="17"/>
      <c r="P17" s="85">
        <f t="shared" si="0"/>
        <v>140.4</v>
      </c>
      <c r="Q17" s="17">
        <f t="shared" si="1"/>
        <v>5.4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85" t="e">
        <f>AB17*$AB$5+Z17*$Z$5+X17*$X$5+V17*$V$5+#REF!*#REF!+#REF!*#REF!</f>
        <v>#REF!</v>
      </c>
      <c r="AE17" s="18" t="e">
        <f t="shared" si="2"/>
        <v>#REF!</v>
      </c>
      <c r="AF17" s="18" t="e">
        <f t="shared" si="5"/>
        <v>#REF!</v>
      </c>
      <c r="AG17" s="103" t="e">
        <f t="shared" si="3"/>
        <v>#REF!</v>
      </c>
      <c r="AH17" s="100" t="e">
        <f>SUM((IF(D17&gt;=5,0,$D$5)),(IF(F17&gt;=5,0,$F$5)),(IF(H17&gt;=5,0,$H$5)),(IF(J17&gt;=5,0,$J$5)),(IF(L17&gt;=5,0,$L$5)),(IF(N17&gt;=5,0,$N$5)),(IF(R17&gt;=5,0,$R$5)),(IF(T17&gt;=5,0,$T$5)),(IF(#REF!&gt;=5,0,#REF!)),(IF(#REF!&gt;=5,0,#REF!)),(IF(V17&gt;=5,0,$V$5)),(IF(X17&gt;=5,0,$X$5)),(IF(Z17&gt;=5,0,$Z$5)),(IF(AB17&gt;=5,0,$AB$5)))</f>
        <v>#REF!</v>
      </c>
      <c r="AI17" s="101" t="e">
        <f t="shared" si="4"/>
        <v>#REF!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21"/>
      <c r="CF17" s="21"/>
      <c r="CG17" s="17"/>
      <c r="CH17" s="17"/>
      <c r="CI17" s="17"/>
      <c r="CJ17" s="17"/>
      <c r="CK17" s="17"/>
      <c r="CL17" s="17"/>
      <c r="CM17" s="72"/>
      <c r="CN17" s="17"/>
      <c r="CO17" s="17"/>
      <c r="CP17" s="81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8"/>
      <c r="DM17" s="18"/>
      <c r="DN17" s="18"/>
      <c r="DO17" s="74"/>
      <c r="DP17" s="75"/>
      <c r="DQ17" s="75"/>
      <c r="DR17" s="75"/>
      <c r="DS17" s="75"/>
      <c r="DT17" s="77"/>
      <c r="DU17" s="74"/>
      <c r="DV17" s="77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27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11"/>
    </row>
    <row r="18" spans="1:163" ht="15" customHeight="1">
      <c r="A18" s="69">
        <v>13</v>
      </c>
      <c r="B18" s="205" t="s">
        <v>124</v>
      </c>
      <c r="C18" s="192" t="s">
        <v>47</v>
      </c>
      <c r="D18" s="17">
        <v>6</v>
      </c>
      <c r="E18" s="17"/>
      <c r="F18" s="17">
        <v>6.3</v>
      </c>
      <c r="G18" s="17"/>
      <c r="H18" s="71">
        <v>4.7</v>
      </c>
      <c r="I18" s="17"/>
      <c r="J18" s="17">
        <v>5.1</v>
      </c>
      <c r="K18" s="17"/>
      <c r="L18" s="17">
        <v>5.3</v>
      </c>
      <c r="M18" s="72"/>
      <c r="N18" s="17">
        <v>5.2</v>
      </c>
      <c r="O18" s="17"/>
      <c r="P18" s="85">
        <f t="shared" si="0"/>
        <v>139.3</v>
      </c>
      <c r="Q18" s="17">
        <f t="shared" si="1"/>
        <v>5.357692307692308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85" t="e">
        <f>AB18*$AB$5+Z18*$Z$5+X18*$X$5+V18*$V$5+#REF!*#REF!+#REF!*#REF!</f>
        <v>#REF!</v>
      </c>
      <c r="AE18" s="18" t="e">
        <f t="shared" si="2"/>
        <v>#REF!</v>
      </c>
      <c r="AF18" s="18" t="e">
        <f t="shared" si="5"/>
        <v>#REF!</v>
      </c>
      <c r="AG18" s="103" t="e">
        <f t="shared" si="3"/>
        <v>#REF!</v>
      </c>
      <c r="AH18" s="100" t="e">
        <f>SUM((IF(D18&gt;=5,0,$D$5)),(IF(F18&gt;=5,0,$F$5)),(IF(H18&gt;=5,0,$H$5)),(IF(J18&gt;=5,0,$J$5)),(IF(L18&gt;=5,0,$L$5)),(IF(N18&gt;=5,0,$N$5)),(IF(R18&gt;=5,0,$R$5)),(IF(T18&gt;=5,0,$T$5)),(IF(#REF!&gt;=5,0,#REF!)),(IF(#REF!&gt;=5,0,#REF!)),(IF(V18&gt;=5,0,$V$5)),(IF(X18&gt;=5,0,$X$5)),(IF(Z18&gt;=5,0,$Z$5)),(IF(AB18&gt;=5,0,$AB$5)))</f>
        <v>#REF!</v>
      </c>
      <c r="AI18" s="101" t="e">
        <f t="shared" si="4"/>
        <v>#REF!</v>
      </c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21"/>
      <c r="CF18" s="21"/>
      <c r="CG18" s="17"/>
      <c r="CH18" s="17"/>
      <c r="CI18" s="17"/>
      <c r="CJ18" s="17"/>
      <c r="CK18" s="17"/>
      <c r="CL18" s="17"/>
      <c r="CM18" s="72"/>
      <c r="CN18" s="17"/>
      <c r="CO18" s="17"/>
      <c r="CP18" s="81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8"/>
      <c r="DM18" s="18"/>
      <c r="DN18" s="18"/>
      <c r="DO18" s="74"/>
      <c r="DP18" s="75"/>
      <c r="DQ18" s="75"/>
      <c r="DR18" s="75"/>
      <c r="DS18" s="75"/>
      <c r="DT18" s="77"/>
      <c r="DU18" s="74"/>
      <c r="DV18" s="77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27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11"/>
    </row>
    <row r="19" spans="1:163" ht="15" customHeight="1">
      <c r="A19" s="69">
        <v>14</v>
      </c>
      <c r="B19" s="205" t="s">
        <v>127</v>
      </c>
      <c r="C19" s="192" t="s">
        <v>26</v>
      </c>
      <c r="D19" s="17">
        <v>6</v>
      </c>
      <c r="E19" s="17"/>
      <c r="F19" s="17">
        <v>6.8</v>
      </c>
      <c r="G19" s="17"/>
      <c r="H19" s="71">
        <v>4.7</v>
      </c>
      <c r="I19" s="17"/>
      <c r="J19" s="17">
        <v>4.9</v>
      </c>
      <c r="K19" s="17"/>
      <c r="L19" s="17">
        <v>5.7</v>
      </c>
      <c r="M19" s="72"/>
      <c r="N19" s="17">
        <v>3.9</v>
      </c>
      <c r="O19" s="17"/>
      <c r="P19" s="85">
        <f t="shared" si="0"/>
        <v>138.8</v>
      </c>
      <c r="Q19" s="17">
        <f t="shared" si="1"/>
        <v>5.338461538461539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85" t="e">
        <f>AB19*$AB$5+Z19*$Z$5+X19*$X$5+V19*$V$5+#REF!*#REF!+#REF!*#REF!</f>
        <v>#REF!</v>
      </c>
      <c r="AE19" s="18" t="e">
        <f t="shared" si="2"/>
        <v>#REF!</v>
      </c>
      <c r="AF19" s="18" t="e">
        <f t="shared" si="5"/>
        <v>#REF!</v>
      </c>
      <c r="AG19" s="103" t="e">
        <f t="shared" si="3"/>
        <v>#REF!</v>
      </c>
      <c r="AH19" s="100" t="e">
        <f>SUM((IF(D19&gt;=5,0,$D$5)),(IF(F19&gt;=5,0,$F$5)),(IF(H19&gt;=5,0,$H$5)),(IF(J19&gt;=5,0,$J$5)),(IF(L19&gt;=5,0,$L$5)),(IF(N19&gt;=5,0,$N$5)),(IF(R19&gt;=5,0,$R$5)),(IF(T19&gt;=5,0,$T$5)),(IF(#REF!&gt;=5,0,#REF!)),(IF(#REF!&gt;=5,0,#REF!)),(IF(V19&gt;=5,0,$V$5)),(IF(X19&gt;=5,0,$X$5)),(IF(Z19&gt;=5,0,$Z$5)),(IF(AB19&gt;=5,0,$AB$5)))</f>
        <v>#REF!</v>
      </c>
      <c r="AI19" s="101" t="e">
        <f t="shared" si="4"/>
        <v>#REF!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21"/>
      <c r="CF19" s="21"/>
      <c r="CG19" s="17"/>
      <c r="CH19" s="17"/>
      <c r="CI19" s="17"/>
      <c r="CJ19" s="17"/>
      <c r="CK19" s="17"/>
      <c r="CL19" s="17"/>
      <c r="CM19" s="72"/>
      <c r="CN19" s="17"/>
      <c r="CO19" s="17"/>
      <c r="CP19" s="81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8"/>
      <c r="DM19" s="18"/>
      <c r="DN19" s="18"/>
      <c r="DO19" s="74"/>
      <c r="DP19" s="75"/>
      <c r="DQ19" s="75"/>
      <c r="DR19" s="75"/>
      <c r="DS19" s="75"/>
      <c r="DT19" s="77"/>
      <c r="DU19" s="74"/>
      <c r="DV19" s="77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27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11"/>
    </row>
    <row r="20" spans="1:163" ht="15" customHeight="1">
      <c r="A20" s="69">
        <v>15</v>
      </c>
      <c r="B20" s="205" t="s">
        <v>97</v>
      </c>
      <c r="C20" s="192" t="s">
        <v>35</v>
      </c>
      <c r="D20" s="17">
        <v>6</v>
      </c>
      <c r="E20" s="17"/>
      <c r="F20" s="17">
        <v>5.3</v>
      </c>
      <c r="G20" s="17"/>
      <c r="H20" s="71">
        <v>5</v>
      </c>
      <c r="I20" s="17"/>
      <c r="J20" s="17">
        <v>5.1</v>
      </c>
      <c r="K20" s="17"/>
      <c r="L20" s="17">
        <v>6.2</v>
      </c>
      <c r="M20" s="72"/>
      <c r="N20" s="17">
        <v>4.7</v>
      </c>
      <c r="O20" s="17"/>
      <c r="P20" s="85">
        <f t="shared" si="0"/>
        <v>136.89999999999998</v>
      </c>
      <c r="Q20" s="17">
        <f t="shared" si="1"/>
        <v>5.265384615384614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85" t="e">
        <f>AB20*$AB$5+Z20*$Z$5+X20*$X$5+V20*$V$5+#REF!*#REF!+#REF!*#REF!</f>
        <v>#REF!</v>
      </c>
      <c r="AE20" s="18" t="e">
        <f t="shared" si="2"/>
        <v>#REF!</v>
      </c>
      <c r="AF20" s="18" t="e">
        <f t="shared" si="5"/>
        <v>#REF!</v>
      </c>
      <c r="AG20" s="103" t="e">
        <f t="shared" si="3"/>
        <v>#REF!</v>
      </c>
      <c r="AH20" s="100" t="e">
        <f>SUM((IF(D20&gt;=5,0,$D$5)),(IF(F20&gt;=5,0,$F$5)),(IF(H20&gt;=5,0,$H$5)),(IF(J20&gt;=5,0,$J$5)),(IF(L20&gt;=5,0,$L$5)),(IF(N20&gt;=5,0,$N$5)),(IF(R20&gt;=5,0,$R$5)),(IF(T20&gt;=5,0,$T$5)),(IF(#REF!&gt;=5,0,#REF!)),(IF(#REF!&gt;=5,0,#REF!)),(IF(V20&gt;=5,0,$V$5)),(IF(X20&gt;=5,0,$X$5)),(IF(Z20&gt;=5,0,$Z$5)),(IF(AB20&gt;=5,0,$AB$5)))</f>
        <v>#REF!</v>
      </c>
      <c r="AI20" s="101" t="e">
        <f t="shared" si="4"/>
        <v>#REF!</v>
      </c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21"/>
      <c r="CF20" s="21"/>
      <c r="CG20" s="17"/>
      <c r="CH20" s="17"/>
      <c r="CI20" s="17"/>
      <c r="CJ20" s="17"/>
      <c r="CK20" s="17"/>
      <c r="CL20" s="17"/>
      <c r="CM20" s="72"/>
      <c r="CN20" s="17"/>
      <c r="CO20" s="17"/>
      <c r="CP20" s="81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8"/>
      <c r="DM20" s="18"/>
      <c r="DN20" s="18"/>
      <c r="DO20" s="74"/>
      <c r="DP20" s="75"/>
      <c r="DQ20" s="75"/>
      <c r="DR20" s="75"/>
      <c r="DS20" s="75"/>
      <c r="DT20" s="77"/>
      <c r="DU20" s="74"/>
      <c r="DV20" s="77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27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11"/>
    </row>
    <row r="21" spans="1:163" ht="15" customHeight="1">
      <c r="A21" s="69">
        <v>16</v>
      </c>
      <c r="B21" s="205" t="s">
        <v>87</v>
      </c>
      <c r="C21" s="192" t="s">
        <v>83</v>
      </c>
      <c r="D21" s="17">
        <v>5</v>
      </c>
      <c r="E21" s="17"/>
      <c r="F21" s="17">
        <v>5</v>
      </c>
      <c r="G21" s="17"/>
      <c r="H21" s="71">
        <v>6.1</v>
      </c>
      <c r="I21" s="17"/>
      <c r="J21" s="17">
        <v>4.2</v>
      </c>
      <c r="K21" s="17"/>
      <c r="L21" s="17">
        <v>5.5</v>
      </c>
      <c r="M21" s="72"/>
      <c r="N21" s="17">
        <v>4.9</v>
      </c>
      <c r="O21" s="17"/>
      <c r="P21" s="85">
        <f t="shared" si="0"/>
        <v>136.8</v>
      </c>
      <c r="Q21" s="17">
        <f t="shared" si="1"/>
        <v>5.261538461538462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85" t="e">
        <f>AB21*$AB$5+Z21*$Z$5+X21*$X$5+V21*$V$5+#REF!*#REF!+#REF!*#REF!</f>
        <v>#REF!</v>
      </c>
      <c r="AE21" s="18" t="e">
        <f t="shared" si="2"/>
        <v>#REF!</v>
      </c>
      <c r="AF21" s="18" t="e">
        <f t="shared" si="5"/>
        <v>#REF!</v>
      </c>
      <c r="AG21" s="103" t="e">
        <f t="shared" si="3"/>
        <v>#REF!</v>
      </c>
      <c r="AH21" s="100" t="e">
        <f>SUM((IF(D21&gt;=5,0,$D$5)),(IF(F21&gt;=5,0,$F$5)),(IF(H21&gt;=5,0,$H$5)),(IF(J21&gt;=5,0,$J$5)),(IF(L21&gt;=5,0,$L$5)),(IF(N21&gt;=5,0,$N$5)),(IF(R21&gt;=5,0,$R$5)),(IF(T21&gt;=5,0,$T$5)),(IF(#REF!&gt;=5,0,#REF!)),(IF(#REF!&gt;=5,0,#REF!)),(IF(V21&gt;=5,0,$V$5)),(IF(X21&gt;=5,0,$X$5)),(IF(Z21&gt;=5,0,$Z$5)),(IF(AB21&gt;=5,0,$AB$5)))</f>
        <v>#REF!</v>
      </c>
      <c r="AI21" s="101" t="e">
        <f t="shared" si="4"/>
        <v>#REF!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21"/>
      <c r="CF21" s="21"/>
      <c r="CG21" s="17"/>
      <c r="CH21" s="17"/>
      <c r="CI21" s="17"/>
      <c r="CJ21" s="17"/>
      <c r="CK21" s="17"/>
      <c r="CL21" s="17"/>
      <c r="CM21" s="72"/>
      <c r="CN21" s="17"/>
      <c r="CO21" s="17"/>
      <c r="CP21" s="81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8"/>
      <c r="DM21" s="18"/>
      <c r="DN21" s="18"/>
      <c r="DO21" s="74"/>
      <c r="DP21" s="75"/>
      <c r="DQ21" s="75"/>
      <c r="DR21" s="75"/>
      <c r="DS21" s="75"/>
      <c r="DT21" s="77"/>
      <c r="DU21" s="74"/>
      <c r="DV21" s="77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27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11"/>
    </row>
    <row r="22" spans="1:163" ht="15" customHeight="1">
      <c r="A22" s="69">
        <v>17</v>
      </c>
      <c r="B22" s="205" t="s">
        <v>109</v>
      </c>
      <c r="C22" s="192" t="s">
        <v>110</v>
      </c>
      <c r="D22" s="17">
        <v>5.5</v>
      </c>
      <c r="E22" s="17"/>
      <c r="F22" s="17">
        <v>6.3</v>
      </c>
      <c r="G22" s="17"/>
      <c r="H22" s="71">
        <v>5</v>
      </c>
      <c r="I22" s="17"/>
      <c r="J22" s="17">
        <v>4.1</v>
      </c>
      <c r="K22" s="17"/>
      <c r="L22" s="17">
        <v>6.3</v>
      </c>
      <c r="M22" s="72"/>
      <c r="N22" s="17">
        <v>4.2</v>
      </c>
      <c r="O22" s="17"/>
      <c r="P22" s="85">
        <f t="shared" si="0"/>
        <v>136.7</v>
      </c>
      <c r="Q22" s="17">
        <f t="shared" si="1"/>
        <v>5.257692307692308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85" t="e">
        <f>AB22*$AB$5+Z22*$Z$5+X22*$X$5+V22*$V$5+#REF!*#REF!+#REF!*#REF!</f>
        <v>#REF!</v>
      </c>
      <c r="AE22" s="18" t="e">
        <f t="shared" si="2"/>
        <v>#REF!</v>
      </c>
      <c r="AF22" s="18" t="e">
        <f t="shared" si="5"/>
        <v>#REF!</v>
      </c>
      <c r="AG22" s="103" t="e">
        <f t="shared" si="3"/>
        <v>#REF!</v>
      </c>
      <c r="AH22" s="100" t="e">
        <f>SUM((IF(D22&gt;=5,0,$D$5)),(IF(F22&gt;=5,0,$F$5)),(IF(H22&gt;=5,0,$H$5)),(IF(J22&gt;=5,0,$J$5)),(IF(L22&gt;=5,0,$L$5)),(IF(N22&gt;=5,0,$N$5)),(IF(R22&gt;=5,0,$R$5)),(IF(T22&gt;=5,0,$T$5)),(IF(#REF!&gt;=5,0,#REF!)),(IF(#REF!&gt;=5,0,#REF!)),(IF(V22&gt;=5,0,$V$5)),(IF(X22&gt;=5,0,$X$5)),(IF(Z22&gt;=5,0,$Z$5)),(IF(AB22&gt;=5,0,$AB$5)))</f>
        <v>#REF!</v>
      </c>
      <c r="AI22" s="101" t="e">
        <f t="shared" si="4"/>
        <v>#REF!</v>
      </c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21"/>
      <c r="CF22" s="21"/>
      <c r="CG22" s="17"/>
      <c r="CH22" s="17"/>
      <c r="CI22" s="17"/>
      <c r="CJ22" s="17"/>
      <c r="CK22" s="17"/>
      <c r="CL22" s="17"/>
      <c r="CM22" s="72"/>
      <c r="CN22" s="17"/>
      <c r="CO22" s="17"/>
      <c r="CP22" s="81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8"/>
      <c r="DM22" s="18"/>
      <c r="DN22" s="18"/>
      <c r="DO22" s="74"/>
      <c r="DP22" s="75"/>
      <c r="DQ22" s="75"/>
      <c r="DR22" s="75"/>
      <c r="DS22" s="75"/>
      <c r="DT22" s="77"/>
      <c r="DU22" s="74"/>
      <c r="DV22" s="77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27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11"/>
    </row>
    <row r="23" spans="1:163" ht="15" customHeight="1">
      <c r="A23" s="69">
        <v>18</v>
      </c>
      <c r="B23" s="205" t="s">
        <v>114</v>
      </c>
      <c r="C23" s="192" t="s">
        <v>115</v>
      </c>
      <c r="D23" s="17">
        <v>5.5</v>
      </c>
      <c r="E23" s="17"/>
      <c r="F23" s="17">
        <v>5.8</v>
      </c>
      <c r="G23" s="17"/>
      <c r="H23" s="71">
        <v>5</v>
      </c>
      <c r="I23" s="17"/>
      <c r="J23" s="17">
        <v>5.4</v>
      </c>
      <c r="K23" s="17"/>
      <c r="L23" s="17">
        <v>5.9</v>
      </c>
      <c r="M23" s="72"/>
      <c r="N23" s="17">
        <v>3.7</v>
      </c>
      <c r="O23" s="17"/>
      <c r="P23" s="85">
        <f t="shared" si="0"/>
        <v>136.2</v>
      </c>
      <c r="Q23" s="17">
        <f t="shared" si="1"/>
        <v>5.238461538461538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85" t="e">
        <f>AB23*$AB$5+Z23*$Z$5+X23*$X$5+V23*$V$5+#REF!*#REF!+#REF!*#REF!</f>
        <v>#REF!</v>
      </c>
      <c r="AE23" s="18" t="e">
        <f t="shared" si="2"/>
        <v>#REF!</v>
      </c>
      <c r="AF23" s="18" t="e">
        <f t="shared" si="5"/>
        <v>#REF!</v>
      </c>
      <c r="AG23" s="103" t="e">
        <f t="shared" si="3"/>
        <v>#REF!</v>
      </c>
      <c r="AH23" s="100" t="e">
        <f>SUM((IF(D23&gt;=5,0,$D$5)),(IF(F23&gt;=5,0,$F$5)),(IF(H23&gt;=5,0,$H$5)),(IF(J23&gt;=5,0,$J$5)),(IF(L23&gt;=5,0,$L$5)),(IF(N23&gt;=5,0,$N$5)),(IF(R23&gt;=5,0,$R$5)),(IF(T23&gt;=5,0,$T$5)),(IF(#REF!&gt;=5,0,#REF!)),(IF(#REF!&gt;=5,0,#REF!)),(IF(V23&gt;=5,0,$V$5)),(IF(X23&gt;=5,0,$X$5)),(IF(Z23&gt;=5,0,$Z$5)),(IF(AB23&gt;=5,0,$AB$5)))</f>
        <v>#REF!</v>
      </c>
      <c r="AI23" s="101" t="e">
        <f t="shared" si="4"/>
        <v>#REF!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21"/>
      <c r="CF23" s="21"/>
      <c r="CG23" s="17"/>
      <c r="CH23" s="17"/>
      <c r="CI23" s="17"/>
      <c r="CJ23" s="17"/>
      <c r="CK23" s="17"/>
      <c r="CL23" s="17"/>
      <c r="CM23" s="72"/>
      <c r="CN23" s="17"/>
      <c r="CO23" s="17"/>
      <c r="CP23" s="81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8"/>
      <c r="DM23" s="18"/>
      <c r="DN23" s="18"/>
      <c r="DO23" s="74"/>
      <c r="DP23" s="75"/>
      <c r="DQ23" s="75"/>
      <c r="DR23" s="75"/>
      <c r="DS23" s="75"/>
      <c r="DT23" s="77"/>
      <c r="DU23" s="74"/>
      <c r="DV23" s="77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27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11"/>
    </row>
    <row r="24" spans="1:163" ht="15" customHeight="1">
      <c r="A24" s="69">
        <v>19</v>
      </c>
      <c r="B24" s="205" t="s">
        <v>94</v>
      </c>
      <c r="C24" s="192" t="s">
        <v>33</v>
      </c>
      <c r="D24" s="17">
        <v>6</v>
      </c>
      <c r="E24" s="70"/>
      <c r="F24" s="17">
        <v>5</v>
      </c>
      <c r="G24" s="17"/>
      <c r="H24" s="71">
        <v>5</v>
      </c>
      <c r="I24" s="17"/>
      <c r="J24" s="17">
        <v>5.3</v>
      </c>
      <c r="K24" s="17"/>
      <c r="L24" s="17">
        <v>5.7</v>
      </c>
      <c r="M24" s="72"/>
      <c r="N24" s="17">
        <v>4.5</v>
      </c>
      <c r="O24" s="17"/>
      <c r="P24" s="85">
        <f t="shared" si="0"/>
        <v>133.8</v>
      </c>
      <c r="Q24" s="17">
        <f t="shared" si="1"/>
        <v>5.1461538461538465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85" t="e">
        <f>AB24*$AB$5+Z24*$Z$5+X24*$X$5+V24*$V$5+#REF!*#REF!+#REF!*#REF!</f>
        <v>#REF!</v>
      </c>
      <c r="AE24" s="18" t="e">
        <f t="shared" si="2"/>
        <v>#REF!</v>
      </c>
      <c r="AF24" s="18" t="e">
        <f t="shared" si="5"/>
        <v>#REF!</v>
      </c>
      <c r="AG24" s="103" t="e">
        <f t="shared" si="3"/>
        <v>#REF!</v>
      </c>
      <c r="AH24" s="100" t="e">
        <f>SUM((IF(D24&gt;=5,0,$D$5)),(IF(F24&gt;=5,0,$F$5)),(IF(H24&gt;=5,0,$H$5)),(IF(J24&gt;=5,0,$J$5)),(IF(L24&gt;=5,0,$L$5)),(IF(N24&gt;=5,0,$N$5)),(IF(R24&gt;=5,0,$R$5)),(IF(T24&gt;=5,0,$T$5)),(IF(#REF!&gt;=5,0,#REF!)),(IF(#REF!&gt;=5,0,#REF!)),(IF(V24&gt;=5,0,$V$5)),(IF(X24&gt;=5,0,$X$5)),(IF(Z24&gt;=5,0,$Z$5)),(IF(AB24&gt;=5,0,$AB$5)))</f>
        <v>#REF!</v>
      </c>
      <c r="AI24" s="101" t="e">
        <f t="shared" si="4"/>
        <v>#REF!</v>
      </c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21"/>
      <c r="CF24" s="21"/>
      <c r="CG24" s="17"/>
      <c r="CH24" s="17"/>
      <c r="CI24" s="17"/>
      <c r="CJ24" s="17"/>
      <c r="CK24" s="17"/>
      <c r="CL24" s="17"/>
      <c r="CM24" s="72"/>
      <c r="CN24" s="17"/>
      <c r="CO24" s="17"/>
      <c r="CP24" s="81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8"/>
      <c r="DM24" s="18"/>
      <c r="DN24" s="18"/>
      <c r="DO24" s="74"/>
      <c r="DP24" s="75"/>
      <c r="DQ24" s="75"/>
      <c r="DR24" s="75"/>
      <c r="DS24" s="75"/>
      <c r="DT24" s="77"/>
      <c r="DU24" s="74"/>
      <c r="DV24" s="77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27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11"/>
    </row>
    <row r="25" spans="1:163" ht="15" customHeight="1">
      <c r="A25" s="69">
        <v>20</v>
      </c>
      <c r="B25" s="205" t="s">
        <v>128</v>
      </c>
      <c r="C25" s="192" t="s">
        <v>51</v>
      </c>
      <c r="D25" s="17">
        <v>6.5</v>
      </c>
      <c r="E25" s="17"/>
      <c r="F25" s="17">
        <v>5.5</v>
      </c>
      <c r="G25" s="17"/>
      <c r="H25" s="71">
        <v>4.7</v>
      </c>
      <c r="I25" s="17"/>
      <c r="J25" s="17">
        <v>5.3</v>
      </c>
      <c r="K25" s="17"/>
      <c r="L25" s="17">
        <v>5.2</v>
      </c>
      <c r="M25" s="72"/>
      <c r="N25" s="17">
        <v>2.4</v>
      </c>
      <c r="O25" s="17"/>
      <c r="P25" s="85">
        <f t="shared" si="0"/>
        <v>127.6</v>
      </c>
      <c r="Q25" s="17">
        <f t="shared" si="1"/>
        <v>4.907692307692307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85" t="e">
        <f>AB25*$AB$5+Z25*$Z$5+X25*$X$5+V25*$V$5+#REF!*#REF!+#REF!*#REF!</f>
        <v>#REF!</v>
      </c>
      <c r="AE25" s="18" t="e">
        <f t="shared" si="2"/>
        <v>#REF!</v>
      </c>
      <c r="AF25" s="18" t="e">
        <f t="shared" si="5"/>
        <v>#REF!</v>
      </c>
      <c r="AG25" s="103" t="e">
        <f t="shared" si="3"/>
        <v>#REF!</v>
      </c>
      <c r="AH25" s="100" t="e">
        <f>SUM((IF(D25&gt;=5,0,$D$5)),(IF(F25&gt;=5,0,$F$5)),(IF(H25&gt;=5,0,$H$5)),(IF(J25&gt;=5,0,$J$5)),(IF(L25&gt;=5,0,$L$5)),(IF(N25&gt;=5,0,$N$5)),(IF(R25&gt;=5,0,$R$5)),(IF(T25&gt;=5,0,$T$5)),(IF(#REF!&gt;=5,0,#REF!)),(IF(#REF!&gt;=5,0,#REF!)),(IF(V25&gt;=5,0,$V$5)),(IF(X25&gt;=5,0,$X$5)),(IF(Z25&gt;=5,0,$Z$5)),(IF(AB25&gt;=5,0,$AB$5)))</f>
        <v>#REF!</v>
      </c>
      <c r="AI25" s="101" t="e">
        <f t="shared" si="4"/>
        <v>#REF!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21"/>
      <c r="CF25" s="21"/>
      <c r="CG25" s="17"/>
      <c r="CH25" s="17"/>
      <c r="CI25" s="17"/>
      <c r="CJ25" s="17"/>
      <c r="CK25" s="17"/>
      <c r="CL25" s="17"/>
      <c r="CM25" s="72"/>
      <c r="CN25" s="17"/>
      <c r="CO25" s="17"/>
      <c r="CP25" s="81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8"/>
      <c r="DM25" s="18"/>
      <c r="DN25" s="18"/>
      <c r="DO25" s="74"/>
      <c r="DP25" s="75"/>
      <c r="DQ25" s="75"/>
      <c r="DR25" s="75"/>
      <c r="DS25" s="75"/>
      <c r="DT25" s="77"/>
      <c r="DU25" s="74"/>
      <c r="DV25" s="77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27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11"/>
    </row>
    <row r="26" spans="1:163" ht="15" customHeight="1">
      <c r="A26" s="69">
        <v>21</v>
      </c>
      <c r="B26" s="205" t="s">
        <v>100</v>
      </c>
      <c r="C26" s="192" t="s">
        <v>101</v>
      </c>
      <c r="D26" s="17">
        <v>6</v>
      </c>
      <c r="E26" s="17"/>
      <c r="F26" s="17">
        <v>6</v>
      </c>
      <c r="G26" s="17"/>
      <c r="H26" s="71">
        <v>4.1</v>
      </c>
      <c r="I26" s="17"/>
      <c r="J26" s="17">
        <v>4.3</v>
      </c>
      <c r="K26" s="17"/>
      <c r="L26" s="17">
        <v>6.5</v>
      </c>
      <c r="M26" s="72"/>
      <c r="N26" s="17">
        <v>3.2</v>
      </c>
      <c r="O26" s="17"/>
      <c r="P26" s="85">
        <f t="shared" si="0"/>
        <v>127.1</v>
      </c>
      <c r="Q26" s="17">
        <f t="shared" si="1"/>
        <v>4.888461538461538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85" t="e">
        <f>AB26*$AB$5+Z26*$Z$5+X26*$X$5+V26*$V$5+#REF!*#REF!+#REF!*#REF!</f>
        <v>#REF!</v>
      </c>
      <c r="AE26" s="18" t="e">
        <f t="shared" si="2"/>
        <v>#REF!</v>
      </c>
      <c r="AF26" s="18" t="e">
        <f t="shared" si="5"/>
        <v>#REF!</v>
      </c>
      <c r="AG26" s="103" t="e">
        <f t="shared" si="3"/>
        <v>#REF!</v>
      </c>
      <c r="AH26" s="100" t="e">
        <f>SUM((IF(D26&gt;=5,0,$D$5)),(IF(F26&gt;=5,0,$F$5)),(IF(H26&gt;=5,0,$H$5)),(IF(J26&gt;=5,0,$J$5)),(IF(L26&gt;=5,0,$L$5)),(IF(N26&gt;=5,0,$N$5)),(IF(R26&gt;=5,0,$R$5)),(IF(T26&gt;=5,0,$T$5)),(IF(#REF!&gt;=5,0,#REF!)),(IF(#REF!&gt;=5,0,#REF!)),(IF(V26&gt;=5,0,$V$5)),(IF(X26&gt;=5,0,$X$5)),(IF(Z26&gt;=5,0,$Z$5)),(IF(AB26&gt;=5,0,$AB$5)))</f>
        <v>#REF!</v>
      </c>
      <c r="AI26" s="101" t="e">
        <f t="shared" si="4"/>
        <v>#REF!</v>
      </c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21"/>
      <c r="CF26" s="21"/>
      <c r="CG26" s="17"/>
      <c r="CH26" s="17"/>
      <c r="CI26" s="17"/>
      <c r="CJ26" s="17"/>
      <c r="CK26" s="17"/>
      <c r="CL26" s="17"/>
      <c r="CM26" s="72"/>
      <c r="CN26" s="17"/>
      <c r="CO26" s="17"/>
      <c r="CP26" s="81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8"/>
      <c r="DM26" s="18"/>
      <c r="DN26" s="18"/>
      <c r="DO26" s="74"/>
      <c r="DP26" s="75"/>
      <c r="DQ26" s="75"/>
      <c r="DR26" s="75"/>
      <c r="DS26" s="75"/>
      <c r="DT26" s="77"/>
      <c r="DU26" s="74"/>
      <c r="DV26" s="77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27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11"/>
    </row>
    <row r="27" spans="1:163" ht="15" customHeight="1">
      <c r="A27" s="69">
        <v>22</v>
      </c>
      <c r="B27" s="205" t="s">
        <v>108</v>
      </c>
      <c r="C27" s="192" t="s">
        <v>39</v>
      </c>
      <c r="D27" s="17">
        <v>6</v>
      </c>
      <c r="E27" s="17"/>
      <c r="F27" s="17">
        <v>5</v>
      </c>
      <c r="G27" s="17"/>
      <c r="H27" s="71">
        <v>4.6</v>
      </c>
      <c r="I27" s="17"/>
      <c r="J27" s="17">
        <v>4.5</v>
      </c>
      <c r="K27" s="17"/>
      <c r="L27" s="17">
        <v>5.2</v>
      </c>
      <c r="M27" s="72"/>
      <c r="N27" s="17">
        <v>4.3</v>
      </c>
      <c r="O27" s="17"/>
      <c r="P27" s="85">
        <f t="shared" si="0"/>
        <v>125.3</v>
      </c>
      <c r="Q27" s="17">
        <f t="shared" si="1"/>
        <v>4.819230769230769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85" t="e">
        <f>AB27*$AB$5+Z27*$Z$5+X27*$X$5+V27*$V$5+#REF!*#REF!+#REF!*#REF!</f>
        <v>#REF!</v>
      </c>
      <c r="AE27" s="18" t="e">
        <f t="shared" si="2"/>
        <v>#REF!</v>
      </c>
      <c r="AF27" s="18" t="e">
        <f t="shared" si="5"/>
        <v>#REF!</v>
      </c>
      <c r="AG27" s="103" t="e">
        <f t="shared" si="3"/>
        <v>#REF!</v>
      </c>
      <c r="AH27" s="100" t="e">
        <f>SUM((IF(D27&gt;=5,0,$D$5)),(IF(F27&gt;=5,0,$F$5)),(IF(H27&gt;=5,0,$H$5)),(IF(J27&gt;=5,0,$J$5)),(IF(L27&gt;=5,0,$L$5)),(IF(N27&gt;=5,0,$N$5)),(IF(R27&gt;=5,0,$R$5)),(IF(T27&gt;=5,0,$T$5)),(IF(#REF!&gt;=5,0,#REF!)),(IF(#REF!&gt;=5,0,#REF!)),(IF(V27&gt;=5,0,$V$5)),(IF(X27&gt;=5,0,$X$5)),(IF(Z27&gt;=5,0,$Z$5)),(IF(AB27&gt;=5,0,$AB$5)))</f>
        <v>#REF!</v>
      </c>
      <c r="AI27" s="101" t="e">
        <f t="shared" si="4"/>
        <v>#REF!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21"/>
      <c r="CF27" s="21"/>
      <c r="CG27" s="17"/>
      <c r="CH27" s="17"/>
      <c r="CI27" s="17"/>
      <c r="CJ27" s="17"/>
      <c r="CK27" s="17"/>
      <c r="CL27" s="17"/>
      <c r="CM27" s="72"/>
      <c r="CN27" s="17"/>
      <c r="CO27" s="17"/>
      <c r="CP27" s="81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8"/>
      <c r="DM27" s="18"/>
      <c r="DN27" s="18"/>
      <c r="DO27" s="74"/>
      <c r="DP27" s="75"/>
      <c r="DQ27" s="75"/>
      <c r="DR27" s="75"/>
      <c r="DS27" s="75"/>
      <c r="DT27" s="77"/>
      <c r="DU27" s="74"/>
      <c r="DV27" s="77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27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11"/>
    </row>
    <row r="28" spans="1:163" ht="15" customHeight="1">
      <c r="A28" s="69">
        <v>23</v>
      </c>
      <c r="B28" s="99" t="s">
        <v>102</v>
      </c>
      <c r="C28" s="193" t="s">
        <v>37</v>
      </c>
      <c r="D28" s="17">
        <v>5</v>
      </c>
      <c r="E28" s="17"/>
      <c r="F28" s="17">
        <v>6.3</v>
      </c>
      <c r="G28" s="17"/>
      <c r="H28" s="71">
        <v>4</v>
      </c>
      <c r="I28" s="17"/>
      <c r="J28" s="17">
        <v>4.4</v>
      </c>
      <c r="K28" s="17"/>
      <c r="L28" s="17">
        <v>4.5</v>
      </c>
      <c r="M28" s="72"/>
      <c r="N28" s="17">
        <v>4</v>
      </c>
      <c r="O28" s="17"/>
      <c r="P28" s="85">
        <f t="shared" si="0"/>
        <v>122.89999999999999</v>
      </c>
      <c r="Q28" s="17">
        <f t="shared" si="1"/>
        <v>4.726923076923077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85" t="e">
        <f>AB28*$AB$5+Z28*$Z$5+X28*$X$5+V28*$V$5+#REF!*#REF!+#REF!*#REF!</f>
        <v>#REF!</v>
      </c>
      <c r="AE28" s="18" t="e">
        <f t="shared" si="2"/>
        <v>#REF!</v>
      </c>
      <c r="AF28" s="18" t="e">
        <f t="shared" si="5"/>
        <v>#REF!</v>
      </c>
      <c r="AG28" s="103" t="e">
        <f t="shared" si="3"/>
        <v>#REF!</v>
      </c>
      <c r="AH28" s="100" t="e">
        <f>SUM((IF(D28&gt;=5,0,$D$5)),(IF(F28&gt;=5,0,$F$5)),(IF(H28&gt;=5,0,$H$5)),(IF(J28&gt;=5,0,$J$5)),(IF(L28&gt;=5,0,$L$5)),(IF(N28&gt;=5,0,$N$5)),(IF(R28&gt;=5,0,$R$5)),(IF(T28&gt;=5,0,$T$5)),(IF(#REF!&gt;=5,0,#REF!)),(IF(#REF!&gt;=5,0,#REF!)),(IF(V28&gt;=5,0,$V$5)),(IF(X28&gt;=5,0,$X$5)),(IF(Z28&gt;=5,0,$Z$5)),(IF(AB28&gt;=5,0,$AB$5)))</f>
        <v>#REF!</v>
      </c>
      <c r="AI28" s="101" t="e">
        <f t="shared" si="4"/>
        <v>#REF!</v>
      </c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21"/>
      <c r="CF28" s="21"/>
      <c r="CG28" s="17"/>
      <c r="CH28" s="17"/>
      <c r="CI28" s="17"/>
      <c r="CJ28" s="17"/>
      <c r="CK28" s="17"/>
      <c r="CL28" s="17"/>
      <c r="CM28" s="72"/>
      <c r="CN28" s="17"/>
      <c r="CO28" s="17"/>
      <c r="CP28" s="81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8"/>
      <c r="DM28" s="18"/>
      <c r="DN28" s="18"/>
      <c r="DO28" s="74"/>
      <c r="DP28" s="75"/>
      <c r="DQ28" s="75"/>
      <c r="DR28" s="75"/>
      <c r="DS28" s="75"/>
      <c r="DT28" s="77"/>
      <c r="DU28" s="74"/>
      <c r="DV28" s="77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27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11"/>
    </row>
    <row r="29" spans="1:163" ht="15" customHeight="1">
      <c r="A29" s="69">
        <v>24</v>
      </c>
      <c r="B29" s="205" t="s">
        <v>43</v>
      </c>
      <c r="C29" s="192" t="s">
        <v>91</v>
      </c>
      <c r="D29" s="17">
        <v>6</v>
      </c>
      <c r="E29" s="17"/>
      <c r="F29" s="17">
        <v>4</v>
      </c>
      <c r="G29" s="17"/>
      <c r="H29" s="71">
        <v>4.4</v>
      </c>
      <c r="I29" s="17"/>
      <c r="J29" s="17">
        <v>5.2</v>
      </c>
      <c r="K29" s="17"/>
      <c r="L29" s="17">
        <v>6</v>
      </c>
      <c r="M29" s="72"/>
      <c r="N29" s="17">
        <v>3.2</v>
      </c>
      <c r="O29" s="17"/>
      <c r="P29" s="85">
        <f t="shared" si="0"/>
        <v>119.60000000000001</v>
      </c>
      <c r="Q29" s="17">
        <f t="shared" si="1"/>
        <v>4.6000000000000005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85" t="e">
        <f>AB29*$AB$5+Z29*$Z$5+X29*$X$5+V29*$V$5+#REF!*#REF!+#REF!*#REF!</f>
        <v>#REF!</v>
      </c>
      <c r="AE29" s="18" t="e">
        <f t="shared" si="2"/>
        <v>#REF!</v>
      </c>
      <c r="AF29" s="18" t="e">
        <f t="shared" si="5"/>
        <v>#REF!</v>
      </c>
      <c r="AG29" s="103" t="e">
        <f t="shared" si="3"/>
        <v>#REF!</v>
      </c>
      <c r="AH29" s="100" t="e">
        <f>SUM((IF(D29&gt;=5,0,$D$5)),(IF(F29&gt;=5,0,$F$5)),(IF(H29&gt;=5,0,$H$5)),(IF(J29&gt;=5,0,$J$5)),(IF(L29&gt;=5,0,$L$5)),(IF(N29&gt;=5,0,$N$5)),(IF(R29&gt;=5,0,$R$5)),(IF(T29&gt;=5,0,$T$5)),(IF(#REF!&gt;=5,0,#REF!)),(IF(#REF!&gt;=5,0,#REF!)),(IF(V29&gt;=5,0,$V$5)),(IF(X29&gt;=5,0,$X$5)),(IF(Z29&gt;=5,0,$Z$5)),(IF(AB29&gt;=5,0,$AB$5)))</f>
        <v>#REF!</v>
      </c>
      <c r="AI29" s="101" t="e">
        <f t="shared" si="4"/>
        <v>#REF!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21"/>
      <c r="CF29" s="21"/>
      <c r="CG29" s="17"/>
      <c r="CH29" s="17"/>
      <c r="CI29" s="17"/>
      <c r="CJ29" s="17"/>
      <c r="CK29" s="17"/>
      <c r="CL29" s="17"/>
      <c r="CM29" s="72"/>
      <c r="CN29" s="17"/>
      <c r="CO29" s="17"/>
      <c r="CP29" s="81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8"/>
      <c r="DM29" s="18"/>
      <c r="DN29" s="18"/>
      <c r="DO29" s="74"/>
      <c r="DP29" s="75"/>
      <c r="DQ29" s="75"/>
      <c r="DR29" s="75"/>
      <c r="DS29" s="75"/>
      <c r="DT29" s="77"/>
      <c r="DU29" s="74"/>
      <c r="DV29" s="77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27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11"/>
    </row>
    <row r="30" spans="1:163" ht="15" customHeight="1">
      <c r="A30" s="233">
        <v>25</v>
      </c>
      <c r="B30" s="234" t="s">
        <v>120</v>
      </c>
      <c r="C30" s="235" t="s">
        <v>121</v>
      </c>
      <c r="D30" s="217">
        <v>5</v>
      </c>
      <c r="E30" s="217"/>
      <c r="F30" s="217">
        <v>5.3</v>
      </c>
      <c r="G30" s="217"/>
      <c r="H30" s="218">
        <v>3.6</v>
      </c>
      <c r="I30" s="217"/>
      <c r="J30" s="217">
        <v>4.8</v>
      </c>
      <c r="K30" s="217"/>
      <c r="L30" s="217">
        <v>5.8</v>
      </c>
      <c r="M30" s="219"/>
      <c r="N30" s="217">
        <v>3.4</v>
      </c>
      <c r="O30" s="217"/>
      <c r="P30" s="85">
        <f t="shared" si="0"/>
        <v>117.39999999999999</v>
      </c>
      <c r="Q30" s="17">
        <f t="shared" si="1"/>
        <v>4.515384615384615</v>
      </c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20" t="e">
        <f>AB30*$AB$5+Z30*$Z$5+X30*$X$5+V30*$V$5+#REF!*#REF!+#REF!*#REF!</f>
        <v>#REF!</v>
      </c>
      <c r="AE30" s="221" t="e">
        <f t="shared" si="2"/>
        <v>#REF!</v>
      </c>
      <c r="AF30" s="221" t="e">
        <f t="shared" si="5"/>
        <v>#REF!</v>
      </c>
      <c r="AG30" s="222" t="e">
        <f t="shared" si="3"/>
        <v>#REF!</v>
      </c>
      <c r="AH30" s="223" t="e">
        <f>SUM((IF(D30&gt;=5,0,$D$5)),(IF(F30&gt;=5,0,$F$5)),(IF(H30&gt;=5,0,$H$5)),(IF(J30&gt;=5,0,$J$5)),(IF(L30&gt;=5,0,$L$5)),(IF(N30&gt;=5,0,$N$5)),(IF(R30&gt;=5,0,$R$5)),(IF(T30&gt;=5,0,$T$5)),(IF(#REF!&gt;=5,0,#REF!)),(IF(#REF!&gt;=5,0,#REF!)),(IF(V30&gt;=5,0,$V$5)),(IF(X30&gt;=5,0,$X$5)),(IF(Z30&gt;=5,0,$Z$5)),(IF(AB30&gt;=5,0,$AB$5)))</f>
        <v>#REF!</v>
      </c>
      <c r="AI30" s="224" t="e">
        <f t="shared" si="4"/>
        <v>#REF!</v>
      </c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25"/>
      <c r="CF30" s="225"/>
      <c r="CG30" s="217"/>
      <c r="CH30" s="217"/>
      <c r="CI30" s="217"/>
      <c r="CJ30" s="217"/>
      <c r="CK30" s="217"/>
      <c r="CL30" s="217"/>
      <c r="CM30" s="219"/>
      <c r="CN30" s="217"/>
      <c r="CO30" s="217"/>
      <c r="CP30" s="226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21"/>
      <c r="DM30" s="221"/>
      <c r="DN30" s="221"/>
      <c r="DO30" s="227"/>
      <c r="DP30" s="228"/>
      <c r="DQ30" s="228"/>
      <c r="DR30" s="228"/>
      <c r="DS30" s="228"/>
      <c r="DT30" s="229"/>
      <c r="DU30" s="227"/>
      <c r="DV30" s="229"/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30"/>
      <c r="EH30" s="231"/>
      <c r="EI30" s="231"/>
      <c r="EJ30" s="231"/>
      <c r="EK30" s="231"/>
      <c r="EL30" s="231"/>
      <c r="EM30" s="231"/>
      <c r="EN30" s="231"/>
      <c r="EO30" s="231"/>
      <c r="EP30" s="231"/>
      <c r="EQ30" s="231"/>
      <c r="ER30" s="231"/>
      <c r="ES30" s="231"/>
      <c r="ET30" s="231"/>
      <c r="EU30" s="231"/>
      <c r="EV30" s="231"/>
      <c r="EW30" s="231"/>
      <c r="EX30" s="231"/>
      <c r="EY30" s="231"/>
      <c r="EZ30" s="231"/>
      <c r="FA30" s="231"/>
      <c r="FB30" s="231"/>
      <c r="FC30" s="231"/>
      <c r="FD30" s="231"/>
      <c r="FE30" s="231"/>
      <c r="FF30" s="231"/>
      <c r="FG30" s="232"/>
    </row>
    <row r="31" spans="1:163" s="24" customFormat="1" ht="15" customHeight="1">
      <c r="A31" s="69">
        <v>26</v>
      </c>
      <c r="B31" s="205" t="s">
        <v>75</v>
      </c>
      <c r="C31" s="192" t="s">
        <v>31</v>
      </c>
      <c r="D31" s="17">
        <v>5</v>
      </c>
      <c r="E31" s="17"/>
      <c r="F31" s="17">
        <v>5.8</v>
      </c>
      <c r="G31" s="17"/>
      <c r="H31" s="71">
        <v>4.7</v>
      </c>
      <c r="I31" s="17"/>
      <c r="J31" s="17">
        <v>5.1</v>
      </c>
      <c r="K31" s="72"/>
      <c r="L31" s="17">
        <v>4.5</v>
      </c>
      <c r="M31" s="72"/>
      <c r="N31" s="17"/>
      <c r="O31" s="17"/>
      <c r="P31" s="85">
        <f t="shared" si="0"/>
        <v>116.3</v>
      </c>
      <c r="Q31" s="17">
        <f t="shared" si="1"/>
        <v>4.473076923076923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85" t="e">
        <f>AB31*$AB$5+Z31*$Z$5+X31*$X$5+V31*$V$5+#REF!*#REF!+#REF!*#REF!</f>
        <v>#REF!</v>
      </c>
      <c r="AE31" s="18" t="e">
        <f t="shared" si="2"/>
        <v>#REF!</v>
      </c>
      <c r="AF31" s="18" t="e">
        <f t="shared" si="5"/>
        <v>#REF!</v>
      </c>
      <c r="AG31" s="103" t="e">
        <f t="shared" si="3"/>
        <v>#REF!</v>
      </c>
      <c r="AH31" s="100" t="e">
        <f>SUM((IF(D31&gt;=5,0,$D$5)),(IF(F31&gt;=5,0,$F$5)),(IF(H31&gt;=5,0,$H$5)),(IF(J31&gt;=5,0,$J$5)),(IF(L31&gt;=5,0,$L$5)),(IF(N31&gt;=5,0,$N$5)),(IF(R31&gt;=5,0,$R$5)),(IF(T31&gt;=5,0,$T$5)),(IF(#REF!&gt;=5,0,#REF!)),(IF(#REF!&gt;=5,0,#REF!)),(IF(V31&gt;=5,0,$V$5)),(IF(X31&gt;=5,0,$X$5)),(IF(Z31&gt;=5,0,$Z$5)),(IF(AB31&gt;=5,0,$AB$5)))</f>
        <v>#REF!</v>
      </c>
      <c r="AI31" s="101" t="e">
        <f t="shared" si="4"/>
        <v>#REF!</v>
      </c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21"/>
      <c r="CF31" s="21"/>
      <c r="CG31" s="17"/>
      <c r="CH31" s="17"/>
      <c r="CI31" s="17"/>
      <c r="CJ31" s="17"/>
      <c r="CK31" s="17"/>
      <c r="CL31" s="17"/>
      <c r="CM31" s="72"/>
      <c r="CN31" s="17"/>
      <c r="CO31" s="17"/>
      <c r="CP31" s="81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8"/>
      <c r="DM31" s="18"/>
      <c r="DN31" s="18"/>
      <c r="DO31" s="74"/>
      <c r="DP31" s="75"/>
      <c r="DQ31" s="75"/>
      <c r="DR31" s="75"/>
      <c r="DS31" s="75"/>
      <c r="DT31" s="77"/>
      <c r="DU31" s="74"/>
      <c r="DV31" s="77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27"/>
      <c r="FG31" s="11"/>
    </row>
    <row r="32" spans="1:163" s="24" customFormat="1" ht="15" customHeight="1">
      <c r="A32" s="69">
        <v>27</v>
      </c>
      <c r="B32" s="205" t="s">
        <v>122</v>
      </c>
      <c r="C32" s="192" t="s">
        <v>123</v>
      </c>
      <c r="D32" s="17">
        <v>5</v>
      </c>
      <c r="E32" s="17"/>
      <c r="F32" s="17">
        <v>5.3</v>
      </c>
      <c r="G32" s="17"/>
      <c r="H32" s="71">
        <v>5</v>
      </c>
      <c r="I32" s="17"/>
      <c r="J32" s="17">
        <v>4.6</v>
      </c>
      <c r="K32" s="17"/>
      <c r="L32" s="17">
        <v>5.2</v>
      </c>
      <c r="M32" s="72"/>
      <c r="N32" s="17"/>
      <c r="O32" s="17"/>
      <c r="P32" s="85">
        <f t="shared" si="0"/>
        <v>115.8</v>
      </c>
      <c r="Q32" s="17">
        <f t="shared" si="1"/>
        <v>4.453846153846154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85" t="e">
        <f>AB32*$AB$5+Z32*$Z$5+X32*$X$5+V32*$V$5+#REF!*#REF!+#REF!*#REF!</f>
        <v>#REF!</v>
      </c>
      <c r="AE32" s="18" t="e">
        <f t="shared" si="2"/>
        <v>#REF!</v>
      </c>
      <c r="AF32" s="18" t="e">
        <f t="shared" si="5"/>
        <v>#REF!</v>
      </c>
      <c r="AG32" s="103" t="e">
        <f t="shared" si="3"/>
        <v>#REF!</v>
      </c>
      <c r="AH32" s="100" t="e">
        <f>SUM((IF(D32&gt;=5,0,$D$5)),(IF(F32&gt;=5,0,$F$5)),(IF(H32&gt;=5,0,$H$5)),(IF(J32&gt;=5,0,$J$5)),(IF(L32&gt;=5,0,$L$5)),(IF(N32&gt;=5,0,$N$5)),(IF(R32&gt;=5,0,$R$5)),(IF(T32&gt;=5,0,$T$5)),(IF(#REF!&gt;=5,0,#REF!)),(IF(#REF!&gt;=5,0,#REF!)),(IF(V32&gt;=5,0,$V$5)),(IF(X32&gt;=5,0,$X$5)),(IF(Z32&gt;=5,0,$Z$5)),(IF(AB32&gt;=5,0,$AB$5)))</f>
        <v>#REF!</v>
      </c>
      <c r="AI32" s="101" t="e">
        <f t="shared" si="4"/>
        <v>#REF!</v>
      </c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21"/>
      <c r="CF32" s="21"/>
      <c r="CG32" s="17"/>
      <c r="CH32" s="17"/>
      <c r="CI32" s="17"/>
      <c r="CJ32" s="17"/>
      <c r="CK32" s="17"/>
      <c r="CL32" s="17"/>
      <c r="CM32" s="72"/>
      <c r="CN32" s="17"/>
      <c r="CO32" s="17"/>
      <c r="CP32" s="81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8"/>
      <c r="DM32" s="18"/>
      <c r="DN32" s="18"/>
      <c r="DO32" s="74"/>
      <c r="DP32" s="75"/>
      <c r="DQ32" s="75"/>
      <c r="DR32" s="75"/>
      <c r="DS32" s="75"/>
      <c r="DT32" s="77"/>
      <c r="DU32" s="74"/>
      <c r="DV32" s="77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27"/>
      <c r="FG32" s="11"/>
    </row>
    <row r="33" spans="1:163" s="24" customFormat="1" ht="15" customHeight="1">
      <c r="A33" s="69">
        <v>28</v>
      </c>
      <c r="B33" s="205" t="s">
        <v>36</v>
      </c>
      <c r="C33" s="192" t="s">
        <v>105</v>
      </c>
      <c r="D33" s="17">
        <v>5.5</v>
      </c>
      <c r="E33" s="17"/>
      <c r="F33" s="17">
        <v>5</v>
      </c>
      <c r="G33" s="17"/>
      <c r="H33" s="71">
        <v>3.4</v>
      </c>
      <c r="I33" s="17"/>
      <c r="J33" s="17">
        <v>3.2</v>
      </c>
      <c r="K33" s="17"/>
      <c r="L33" s="17">
        <v>5.7</v>
      </c>
      <c r="M33" s="72"/>
      <c r="N33" s="17"/>
      <c r="O33" s="17"/>
      <c r="P33" s="85">
        <f t="shared" si="0"/>
        <v>98.1</v>
      </c>
      <c r="Q33" s="17">
        <f t="shared" si="1"/>
        <v>3.773076923076923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85" t="e">
        <f>AB33*$AB$5+Z33*$Z$5+X33*$X$5+V33*$V$5+#REF!*#REF!+#REF!*#REF!</f>
        <v>#REF!</v>
      </c>
      <c r="AE33" s="18" t="e">
        <f t="shared" si="2"/>
        <v>#REF!</v>
      </c>
      <c r="AF33" s="18" t="e">
        <f>(AD33+P33)/$AF$5</f>
        <v>#REF!</v>
      </c>
      <c r="AG33" s="103" t="e">
        <f t="shared" si="3"/>
        <v>#REF!</v>
      </c>
      <c r="AH33" s="100" t="e">
        <f>SUM((IF(D33&gt;=5,0,$D$5)),(IF(F33&gt;=5,0,$F$5)),(IF(H33&gt;=5,0,$H$5)),(IF(J33&gt;=5,0,$J$5)),(IF(L33&gt;=5,0,$L$5)),(IF(N33&gt;=5,0,$N$5)),(IF(R33&gt;=5,0,$R$5)),(IF(T33&gt;=5,0,$T$5)),(IF(#REF!&gt;=5,0,#REF!)),(IF(#REF!&gt;=5,0,#REF!)),(IF(V33&gt;=5,0,$V$5)),(IF(X33&gt;=5,0,$X$5)),(IF(Z33&gt;=5,0,$Z$5)),(IF(AB33&gt;=5,0,$AB$5)))</f>
        <v>#REF!</v>
      </c>
      <c r="AI33" s="101" t="e">
        <f t="shared" si="4"/>
        <v>#REF!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21"/>
      <c r="CF33" s="21"/>
      <c r="CG33" s="17"/>
      <c r="CH33" s="17"/>
      <c r="CI33" s="17"/>
      <c r="CJ33" s="17"/>
      <c r="CK33" s="17"/>
      <c r="CL33" s="17"/>
      <c r="CM33" s="72"/>
      <c r="CN33" s="17"/>
      <c r="CO33" s="17"/>
      <c r="CP33" s="81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8"/>
      <c r="DM33" s="18"/>
      <c r="DN33" s="18"/>
      <c r="DO33" s="74"/>
      <c r="DP33" s="75"/>
      <c r="DQ33" s="75"/>
      <c r="DR33" s="75"/>
      <c r="DS33" s="75"/>
      <c r="DT33" s="77"/>
      <c r="DU33" s="74"/>
      <c r="DV33" s="77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27"/>
      <c r="FG33" s="11"/>
    </row>
    <row r="34" spans="1:163" s="25" customFormat="1" ht="15" customHeight="1">
      <c r="A34" s="69">
        <v>29</v>
      </c>
      <c r="B34" s="206" t="s">
        <v>132</v>
      </c>
      <c r="C34" s="207" t="s">
        <v>133</v>
      </c>
      <c r="D34" s="83"/>
      <c r="E34" s="83"/>
      <c r="F34" s="83"/>
      <c r="G34" s="83"/>
      <c r="H34" s="87"/>
      <c r="I34" s="83"/>
      <c r="J34" s="83"/>
      <c r="K34" s="83"/>
      <c r="L34" s="83"/>
      <c r="M34" s="208"/>
      <c r="N34" s="83"/>
      <c r="O34" s="83"/>
      <c r="P34" s="85">
        <f t="shared" si="0"/>
        <v>0</v>
      </c>
      <c r="Q34" s="17">
        <f t="shared" si="1"/>
        <v>0</v>
      </c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209"/>
      <c r="AE34" s="210"/>
      <c r="AF34" s="210"/>
      <c r="AG34" s="211"/>
      <c r="AH34" s="102"/>
      <c r="AI34" s="212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2"/>
      <c r="CF34" s="82"/>
      <c r="CG34" s="83"/>
      <c r="CH34" s="83"/>
      <c r="CI34" s="83"/>
      <c r="CJ34" s="83"/>
      <c r="CK34" s="83"/>
      <c r="CL34" s="83"/>
      <c r="CM34" s="208"/>
      <c r="CN34" s="83"/>
      <c r="CO34" s="83"/>
      <c r="CP34" s="21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210"/>
      <c r="DM34" s="210"/>
      <c r="DN34" s="210"/>
      <c r="DO34" s="214"/>
      <c r="DP34" s="215"/>
      <c r="DQ34" s="215"/>
      <c r="DR34" s="215"/>
      <c r="DS34" s="215"/>
      <c r="DT34" s="216"/>
      <c r="DU34" s="214"/>
      <c r="DV34" s="216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84"/>
      <c r="FG34" s="12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spans="1:163" ht="15" customHeight="1">
      <c r="A44" s="69">
        <v>12</v>
      </c>
      <c r="B44" s="205" t="s">
        <v>103</v>
      </c>
      <c r="C44" s="192" t="s">
        <v>104</v>
      </c>
      <c r="D44" s="17"/>
      <c r="E44" s="17"/>
      <c r="F44" s="17"/>
      <c r="G44" s="17"/>
      <c r="H44" s="71"/>
      <c r="I44" s="17"/>
      <c r="J44" s="17"/>
      <c r="K44" s="17"/>
      <c r="L44" s="17"/>
      <c r="M44" s="72"/>
      <c r="N44" s="17"/>
      <c r="O44" s="17"/>
      <c r="P44" s="85">
        <f>L44*$L$5+J44*$J$5+H44*$H$5+F44*$F$5</f>
        <v>0</v>
      </c>
      <c r="Q44" s="17">
        <f>P44/$P$5</f>
        <v>0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85" t="e">
        <f>AB44*$AB$5+Z44*$Z$5+X44*$X$5+V44*$V$5+#REF!*#REF!+#REF!*#REF!</f>
        <v>#REF!</v>
      </c>
      <c r="AE44" s="18" t="e">
        <f>AD44/$AD$5</f>
        <v>#REF!</v>
      </c>
      <c r="AF44" s="18" t="e">
        <f>(AD44+P44)/$AF$5</f>
        <v>#REF!</v>
      </c>
      <c r="AG44" s="103" t="e">
        <f>IF(AF44&gt;=8.995,"XuÊt s¾c",IF(AF44&gt;=7.995,"Giái",IF(AF44&gt;=6.995,"Kh¸",IF(AF44&gt;=5.995,"TB Kh¸",IF(AF44&gt;=4.995,"Trung b×nh",IF(AF44&gt;=3.995,"YÕu",IF(AF44&lt;3.995,"KÐm")))))))</f>
        <v>#REF!</v>
      </c>
      <c r="AH44" s="100" t="e">
        <f>SUM((IF(D44&gt;=5,0,$D$5)),(IF(F44&gt;=5,0,$F$5)),(IF(H44&gt;=5,0,$H$5)),(IF(J44&gt;=5,0,$J$5)),(IF(L44&gt;=5,0,$L$5)),(IF(N44&gt;=5,0,$N$5)),(IF(R44&gt;=5,0,$R$5)),(IF(T44&gt;=5,0,$T$5)),(IF(#REF!&gt;=5,0,#REF!)),(IF(#REF!&gt;=5,0,#REF!)),(IF(V44&gt;=5,0,$V$5)),(IF(X44&gt;=5,0,$X$5)),(IF(Z44&gt;=5,0,$Z$5)),(IF(AB44&gt;=5,0,$AB$5)))</f>
        <v>#REF!</v>
      </c>
      <c r="AI44" s="101" t="e">
        <f>IF($AF44&lt;3.495,"Th«i häc",IF($AF44&lt;5,"Ngõng häc",IF($AH44&gt;20,"Ngõng häc","Lªn Líp")))</f>
        <v>#REF!</v>
      </c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21"/>
      <c r="CF44" s="21"/>
      <c r="CG44" s="17"/>
      <c r="CH44" s="17"/>
      <c r="CI44" s="17"/>
      <c r="CJ44" s="17"/>
      <c r="CK44" s="17"/>
      <c r="CL44" s="17"/>
      <c r="CM44" s="72"/>
      <c r="CN44" s="17"/>
      <c r="CO44" s="17"/>
      <c r="CP44" s="81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8"/>
      <c r="DM44" s="18"/>
      <c r="DN44" s="18"/>
      <c r="DO44" s="74"/>
      <c r="DP44" s="75"/>
      <c r="DQ44" s="75"/>
      <c r="DR44" s="75"/>
      <c r="DS44" s="75"/>
      <c r="DT44" s="77"/>
      <c r="DU44" s="74"/>
      <c r="DV44" s="77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27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11"/>
    </row>
    <row r="45" spans="1:163" ht="15" customHeight="1">
      <c r="A45" s="69">
        <v>26</v>
      </c>
      <c r="B45" s="205" t="s">
        <v>36</v>
      </c>
      <c r="C45" s="192" t="s">
        <v>47</v>
      </c>
      <c r="D45" s="17"/>
      <c r="E45" s="17"/>
      <c r="F45" s="17"/>
      <c r="G45" s="17"/>
      <c r="H45" s="71"/>
      <c r="I45" s="17"/>
      <c r="J45" s="17"/>
      <c r="K45" s="17"/>
      <c r="L45" s="17"/>
      <c r="M45" s="72"/>
      <c r="N45" s="17"/>
      <c r="O45" s="17"/>
      <c r="P45" s="85">
        <f>L45*$L$5+J45*$J$5+H45*$H$5+F45*$F$5</f>
        <v>0</v>
      </c>
      <c r="Q45" s="17">
        <f>P45/$P$5</f>
        <v>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85" t="e">
        <f>AB45*$AB$5+Z45*$Z$5+X45*$X$5+V45*$V$5+#REF!*#REF!+#REF!*#REF!</f>
        <v>#REF!</v>
      </c>
      <c r="AE45" s="18" t="e">
        <f>AD45/$AD$5</f>
        <v>#REF!</v>
      </c>
      <c r="AF45" s="18" t="e">
        <f>(AD45+P45)/$AF$5</f>
        <v>#REF!</v>
      </c>
      <c r="AG45" s="103" t="e">
        <f>IF(AF45&gt;=8.995,"XuÊt s¾c",IF(AF45&gt;=7.995,"Giái",IF(AF45&gt;=6.995,"Kh¸",IF(AF45&gt;=5.995,"TB Kh¸",IF(AF45&gt;=4.995,"Trung b×nh",IF(AF45&gt;=3.995,"YÕu",IF(AF45&lt;3.995,"KÐm")))))))</f>
        <v>#REF!</v>
      </c>
      <c r="AH45" s="100" t="e">
        <f>SUM((IF(D45&gt;=5,0,$D$5)),(IF(F45&gt;=5,0,$F$5)),(IF(H45&gt;=5,0,$H$5)),(IF(J45&gt;=5,0,$J$5)),(IF(L45&gt;=5,0,$L$5)),(IF(N45&gt;=5,0,$N$5)),(IF(R45&gt;=5,0,$R$5)),(IF(T45&gt;=5,0,$T$5)),(IF(#REF!&gt;=5,0,#REF!)),(IF(#REF!&gt;=5,0,#REF!)),(IF(V45&gt;=5,0,$V$5)),(IF(X45&gt;=5,0,$X$5)),(IF(Z45&gt;=5,0,$Z$5)),(IF(AB45&gt;=5,0,$AB$5)))</f>
        <v>#REF!</v>
      </c>
      <c r="AI45" s="101" t="e">
        <f>IF($AF45&lt;3.495,"Th«i häc",IF($AF45&lt;5,"Ngõng häc",IF($AH45&gt;20,"Ngõng häc","Lªn Líp")))</f>
        <v>#REF!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21"/>
      <c r="CF45" s="21"/>
      <c r="CG45" s="17"/>
      <c r="CH45" s="17"/>
      <c r="CI45" s="17"/>
      <c r="CJ45" s="17"/>
      <c r="CK45" s="17"/>
      <c r="CL45" s="17"/>
      <c r="CM45" s="72"/>
      <c r="CN45" s="17"/>
      <c r="CO45" s="17"/>
      <c r="CP45" s="81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8"/>
      <c r="DM45" s="18"/>
      <c r="DN45" s="18"/>
      <c r="DO45" s="74"/>
      <c r="DP45" s="75"/>
      <c r="DQ45" s="75"/>
      <c r="DR45" s="75"/>
      <c r="DS45" s="75"/>
      <c r="DT45" s="77"/>
      <c r="DU45" s="74"/>
      <c r="DV45" s="77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27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11"/>
    </row>
    <row r="46" spans="1:163" ht="15" customHeight="1">
      <c r="A46" s="69">
        <v>28</v>
      </c>
      <c r="B46" s="205" t="s">
        <v>125</v>
      </c>
      <c r="C46" s="192" t="s">
        <v>126</v>
      </c>
      <c r="D46" s="17">
        <v>7</v>
      </c>
      <c r="E46" s="17"/>
      <c r="F46" s="17">
        <v>6.8</v>
      </c>
      <c r="G46" s="17"/>
      <c r="H46" s="71">
        <v>8.3</v>
      </c>
      <c r="I46" s="17"/>
      <c r="J46" s="17">
        <v>5.8</v>
      </c>
      <c r="K46" s="17"/>
      <c r="L46" s="17">
        <v>7.2</v>
      </c>
      <c r="M46" s="72"/>
      <c r="N46" s="17">
        <v>7.9</v>
      </c>
      <c r="O46" s="17"/>
      <c r="P46" s="85">
        <f>L46*$L$5+J46*$J$5+H46*$H$5+F46*$F$5</f>
        <v>152</v>
      </c>
      <c r="Q46" s="17">
        <f>P46/$P$5</f>
        <v>5.846153846153846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85" t="e">
        <f>AB46*$AB$5+Z46*$Z$5+X46*$X$5+V46*$V$5+#REF!*#REF!+#REF!*#REF!</f>
        <v>#REF!</v>
      </c>
      <c r="AE46" s="18" t="e">
        <f>AD46/$AD$5</f>
        <v>#REF!</v>
      </c>
      <c r="AF46" s="18" t="e">
        <f>(AD46+P46)/$AF$5</f>
        <v>#REF!</v>
      </c>
      <c r="AG46" s="103" t="e">
        <f>IF(AF46&gt;=8.995,"XuÊt s¾c",IF(AF46&gt;=7.995,"Giái",IF(AF46&gt;=6.995,"Kh¸",IF(AF46&gt;=5.995,"TB Kh¸",IF(AF46&gt;=4.995,"Trung b×nh",IF(AF46&gt;=3.995,"YÕu",IF(AF46&lt;3.995,"KÐm")))))))</f>
        <v>#REF!</v>
      </c>
      <c r="AH46" s="100" t="e">
        <f>SUM((IF(D46&gt;=5,0,$D$5)),(IF(F46&gt;=5,0,$F$5)),(IF(H46&gt;=5,0,$H$5)),(IF(J46&gt;=5,0,$J$5)),(IF(L46&gt;=5,0,$L$5)),(IF(N46&gt;=5,0,$N$5)),(IF(R46&gt;=5,0,$R$5)),(IF(T46&gt;=5,0,$T$5)),(IF(#REF!&gt;=5,0,#REF!)),(IF(#REF!&gt;=5,0,#REF!)),(IF(V46&gt;=5,0,$V$5)),(IF(X46&gt;=5,0,$X$5)),(IF(Z46&gt;=5,0,$Z$5)),(IF(AB46&gt;=5,0,$AB$5)))</f>
        <v>#REF!</v>
      </c>
      <c r="AI46" s="101" t="e">
        <f>IF($AF46&lt;3.495,"Th«i häc",IF($AF46&lt;5,"Ngõng häc",IF($AH46&gt;20,"Ngõng häc","Lªn Líp")))</f>
        <v>#REF!</v>
      </c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21"/>
      <c r="CF46" s="21"/>
      <c r="CG46" s="17"/>
      <c r="CH46" s="17"/>
      <c r="CI46" s="17"/>
      <c r="CJ46" s="17"/>
      <c r="CK46" s="17"/>
      <c r="CL46" s="17"/>
      <c r="CM46" s="72"/>
      <c r="CN46" s="17"/>
      <c r="CO46" s="17"/>
      <c r="CP46" s="81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8"/>
      <c r="DM46" s="18"/>
      <c r="DN46" s="18"/>
      <c r="DO46" s="74"/>
      <c r="DP46" s="75"/>
      <c r="DQ46" s="75"/>
      <c r="DR46" s="75"/>
      <c r="DS46" s="75"/>
      <c r="DT46" s="77"/>
      <c r="DU46" s="74"/>
      <c r="DV46" s="77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27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11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</sheetData>
  <sheetProtection/>
  <mergeCells count="47">
    <mergeCell ref="AS3:AT3"/>
    <mergeCell ref="AU3:AW3"/>
    <mergeCell ref="AZ3:BA3"/>
    <mergeCell ref="BB3:BD3"/>
    <mergeCell ref="D3:E3"/>
    <mergeCell ref="F3:G3"/>
    <mergeCell ref="H3:I3"/>
    <mergeCell ref="J3:K3"/>
    <mergeCell ref="BE3:BG3"/>
    <mergeCell ref="BH3:BJ3"/>
    <mergeCell ref="V3:W3"/>
    <mergeCell ref="X3:Y3"/>
    <mergeCell ref="Z3:AA3"/>
    <mergeCell ref="AB3:AC3"/>
    <mergeCell ref="AG3:AH4"/>
    <mergeCell ref="AI3:AJ3"/>
    <mergeCell ref="AK3:AM3"/>
    <mergeCell ref="AN3:AO3"/>
    <mergeCell ref="AP3:AR3"/>
    <mergeCell ref="D4:E4"/>
    <mergeCell ref="F4:G4"/>
    <mergeCell ref="H4:I4"/>
    <mergeCell ref="V4:W4"/>
    <mergeCell ref="X4:Y4"/>
    <mergeCell ref="L3:M3"/>
    <mergeCell ref="N3:O3"/>
    <mergeCell ref="R3:S3"/>
    <mergeCell ref="T3:U3"/>
    <mergeCell ref="BN3:BP3"/>
    <mergeCell ref="BQ3:BR3"/>
    <mergeCell ref="BS3:BU3"/>
    <mergeCell ref="CL3:CM3"/>
    <mergeCell ref="BV3:BX3"/>
    <mergeCell ref="BY3:BZ3"/>
    <mergeCell ref="CA3:CB3"/>
    <mergeCell ref="CH3:CI3"/>
    <mergeCell ref="CJ3:CK3"/>
    <mergeCell ref="CQ3:CR3"/>
    <mergeCell ref="AZ4:BA4"/>
    <mergeCell ref="BB4:BD4"/>
    <mergeCell ref="BE4:BG4"/>
    <mergeCell ref="BH4:BJ4"/>
    <mergeCell ref="BK4:BM4"/>
    <mergeCell ref="BN4:BP4"/>
    <mergeCell ref="BQ4:BR4"/>
    <mergeCell ref="CA4:CB4"/>
    <mergeCell ref="BK3:BM3"/>
  </mergeCells>
  <conditionalFormatting sqref="AD44:AF46 Q44:Q46 V44:V46 X44:X46 Z44:Z46 AB44:AB46 AD6:AF34 AB6:AB34 V6:V34 X6:X34 Z6:Z34 Q6:Q34">
    <cfRule type="cellIs" priority="1" dxfId="1" operator="lessThan" stopIfTrue="1">
      <formula>5</formula>
    </cfRule>
  </conditionalFormatting>
  <conditionalFormatting sqref="R44:R46 T44:T46 R6:R34 T6:T34 N44:N46 L44:L46 J44:J46 H44:H46 D44:D46 F44:F46 L6:L34 J6:J34 H6:H34 D6:D34 F6:F34 N6:N34">
    <cfRule type="cellIs" priority="2" dxfId="10" operator="lessThan" stopIfTrue="1">
      <formula>5</formula>
    </cfRule>
  </conditionalFormatting>
  <printOptions/>
  <pageMargins left="0.41" right="0.18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A1" sqref="A1"/>
    </sheetView>
  </sheetViews>
  <sheetFormatPr defaultColWidth="8.7109375" defaultRowHeight="12.75"/>
  <cols>
    <col min="1" max="1" width="28.421875" style="2" customWidth="1"/>
    <col min="2" max="2" width="1.28515625" style="2" customWidth="1"/>
    <col min="3" max="3" width="30.57421875" style="2" customWidth="1"/>
    <col min="4" max="16384" width="8.7109375" style="2" customWidth="1"/>
  </cols>
  <sheetData>
    <row r="1" ht="12.75">
      <c r="A1" s="1" t="e">
        <v>#REF!</v>
      </c>
    </row>
    <row r="2" ht="13.5" thickBot="1">
      <c r="A2" s="1" t="s">
        <v>29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DHCN Quang Ninh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CNTT</dc:creator>
  <cp:keywords/>
  <dc:description/>
  <cp:lastModifiedBy>Tel: 3719.282 - 0906.151.386</cp:lastModifiedBy>
  <cp:lastPrinted>2013-01-30T07:56:56Z</cp:lastPrinted>
  <dcterms:created xsi:type="dcterms:W3CDTF">2002-11-14T10:40:31Z</dcterms:created>
  <dcterms:modified xsi:type="dcterms:W3CDTF">2013-03-05T07:54:42Z</dcterms:modified>
  <cp:category/>
  <cp:version/>
  <cp:contentType/>
  <cp:contentStatus/>
</cp:coreProperties>
</file>