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tabRatio="601" activeTab="0"/>
  </bookViews>
  <sheets>
    <sheet name="KTTK K3 " sheetId="1" r:id="rId1"/>
    <sheet name="XL4Poppy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z">#REF!</definedName>
    <definedName name="_1">#REF!</definedName>
    <definedName name="_2">#REF!</definedName>
    <definedName name="_Builtin0" localSheetId="0">'KTTK K3 '!$1:$5</definedName>
    <definedName name="_Builtin0" localSheetId="0">#N/A</definedName>
    <definedName name="_Builtin0">'XL4Poppy'!$C$4</definedName>
    <definedName name="_Builtin0">'XL4Poppy'!$C$4</definedName>
    <definedName name="_Builtin0">#N/A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AA" localSheetId="1">'[6]MTL(AG)'!#REF!</definedName>
    <definedName name="AAA">'[6]MTL(AG)'!#REF!</definedName>
    <definedName name="B">#REF!</definedName>
    <definedName name="BLDG">'[1]LEGEND'!$D$8</definedName>
    <definedName name="Bust">'XL4Poppy'!$C$31</definedName>
    <definedName name="CLIENT">'[1]LEGEND'!$D$6</definedName>
    <definedName name="COAT">#REF!</definedName>
    <definedName name="Continue">'XL4Poppy'!$C$9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ocument_array" localSheetId="0">{"Book1","Cao dang K13.xls"}</definedName>
    <definedName name="Document_array" localSheetId="1">{"?????","Điểm ĐH K3.xls"}</definedName>
    <definedName name="Document_array">{"Book1","Cao dang K13.xls"}</definedName>
    <definedName name="Documents_array">'XL4Poppy'!$B$1:$B$16</definedName>
    <definedName name="FP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ello">'XL4Poppy'!$A$15</definedName>
    <definedName name="IO">#REF!</definedName>
    <definedName name="LOCATION">'[1]LEGEND'!$D$7</definedName>
    <definedName name="MakeIt">'XL4Poppy'!$A$26</definedName>
    <definedName name="MAT">#REF!</definedName>
    <definedName name="MF">#REF!</definedName>
    <definedName name="Morning">'XL4Poppy'!$C$39</definedName>
    <definedName name="P">#REF!</definedName>
    <definedName name="PA">#REF!</definedName>
    <definedName name="PEJM">#REF!</definedName>
    <definedName name="PF">#REF!</definedName>
    <definedName name="PM" localSheetId="1">'[4]IBASE'!$AH$16:$AV$110</definedName>
    <definedName name="PM">'[4]IBASE'!$AH$16:$AV$110</definedName>
    <definedName name="Poppy">'XL4Poppy'!$C$27</definedName>
    <definedName name="Print_Area_MI">#REF!</definedName>
    <definedName name="_xlnm.Print_Titles" localSheetId="0">'KTTK K3 '!$1:$5</definedName>
    <definedName name="Print_Titles_MI">#REF!</definedName>
    <definedName name="PRINTA">#REF!</definedName>
    <definedName name="prjName">#REF!</definedName>
    <definedName name="prjNo">#REF!</definedName>
    <definedName name="PROJ">'[1]LEGEND'!$D$4</definedName>
    <definedName name="RT">#REF!</definedName>
    <definedName name="SB" localSheetId="1">'[4]IBASE'!$AH$7:$AL$14</definedName>
    <definedName name="SB">'[4]IBASE'!$AH$7:$AL$14</definedName>
    <definedName name="SL">#REF!</definedName>
    <definedName name="SORT">#REF!</definedName>
    <definedName name="SORT_AREA" localSheetId="1">'[2]DI-ESTI'!$A$8:$R$489</definedName>
    <definedName name="SORT_AREA">'[2]DI-ESTI'!$A$8:$R$489</definedName>
    <definedName name="SP">#REF!</definedName>
    <definedName name="SUM">#REF!,#REF!</definedName>
    <definedName name="T">#REF!</definedName>
    <definedName name="test">#REF!</definedName>
    <definedName name="THK">#REF!</definedName>
    <definedName name="TOTAL">#REF!</definedName>
    <definedName name="UP">#REF!,#REF!,#REF!,#REF!,#REF!,#REF!,#REF!,#REF!,#REF!,#REF!,#REF!</definedName>
    <definedName name="usd" localSheetId="1">'[3]SUMMARY'!$I$16</definedName>
    <definedName name="usd">'[3]SUMMARY'!$I$16</definedName>
    <definedName name="ZYX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Tel: 3719.282 - 0906.151.386</author>
    <author>Windows User</author>
  </authors>
  <commentList>
    <comment ref="A53" authorId="0">
      <text>
        <r>
          <rPr>
            <b/>
            <sz val="8"/>
            <rFont val="Tahoma"/>
            <family val="0"/>
          </rPr>
          <t>User:Chuyen xuong tu KTTK K2 theo QD489 ngay 11/10/2010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Chuyen tu KTM1A vao theo QD tiep nhan 13 ngay 18/01/11.</t>
        </r>
      </text>
    </comment>
    <comment ref="C61" authorId="1">
      <text>
        <r>
          <rPr>
            <b/>
            <sz val="8"/>
            <rFont val="Tahoma"/>
            <family val="0"/>
          </rPr>
          <t>KTM3A 10/8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User:Chuyen xuong tu KTTK K2 theo QD489 ngay 11/10/2010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Chuyen tu KTM1A vao theo QD tiep nhan 13 ngay 18/01/11.</t>
        </r>
      </text>
    </comment>
    <comment ref="AL42" authorId="1">
      <text>
        <r>
          <rPr>
            <b/>
            <sz val="8"/>
            <rFont val="Tahoma"/>
            <family val="0"/>
          </rPr>
          <t>QĐ344</t>
        </r>
      </text>
    </comment>
    <comment ref="AZ42" authorId="1">
      <text>
        <r>
          <rPr>
            <b/>
            <sz val="8"/>
            <rFont val="Tahoma"/>
            <family val="0"/>
          </rPr>
          <t>ko học</t>
        </r>
      </text>
    </comment>
    <comment ref="AZ53" authorId="1">
      <text>
        <r>
          <rPr>
            <b/>
            <sz val="8"/>
            <rFont val="Tahoma"/>
            <family val="0"/>
          </rPr>
          <t>ko học</t>
        </r>
      </text>
    </comment>
    <comment ref="AZ43" authorId="1">
      <text>
        <r>
          <rPr>
            <b/>
            <sz val="8"/>
            <rFont val="Tahoma"/>
            <family val="0"/>
          </rPr>
          <t>ko học</t>
        </r>
      </text>
    </comment>
    <comment ref="AZ64" authorId="1">
      <text>
        <r>
          <rPr>
            <sz val="8"/>
            <rFont val="Tahoma"/>
            <family val="0"/>
          </rPr>
          <t xml:space="preserve">
không học</t>
        </r>
      </text>
    </comment>
    <comment ref="AZ63" authorId="1">
      <text>
        <r>
          <rPr>
            <b/>
            <sz val="8"/>
            <rFont val="Tahoma"/>
            <family val="0"/>
          </rPr>
          <t>không học</t>
        </r>
      </text>
    </comment>
    <comment ref="BD41" authorId="1">
      <text>
        <r>
          <rPr>
            <b/>
            <sz val="8"/>
            <rFont val="Tahoma"/>
            <family val="0"/>
          </rPr>
          <t>Không học</t>
        </r>
      </text>
    </comment>
    <comment ref="BD53" authorId="1">
      <text>
        <r>
          <rPr>
            <b/>
            <sz val="8"/>
            <rFont val="Tahoma"/>
            <family val="0"/>
          </rPr>
          <t>Không học</t>
        </r>
      </text>
    </comment>
    <comment ref="BD43" authorId="1">
      <text>
        <r>
          <rPr>
            <b/>
            <sz val="8"/>
            <rFont val="Tahoma"/>
            <family val="0"/>
          </rPr>
          <t>Không học</t>
        </r>
      </text>
    </comment>
    <comment ref="BD63" authorId="1">
      <text>
        <r>
          <rPr>
            <b/>
            <sz val="8"/>
            <rFont val="Tahoma"/>
            <family val="0"/>
          </rPr>
          <t>ko học</t>
        </r>
      </text>
    </comment>
    <comment ref="AD28" authorId="1">
      <text>
        <r>
          <rPr>
            <b/>
            <sz val="8"/>
            <rFont val="Tahoma"/>
            <family val="0"/>
          </rPr>
          <t>HL</t>
        </r>
      </text>
    </comment>
    <comment ref="BN64" authorId="1">
      <text>
        <r>
          <rPr>
            <b/>
            <sz val="8"/>
            <rFont val="Tahoma"/>
            <family val="0"/>
          </rPr>
          <t>QST</t>
        </r>
      </text>
    </comment>
    <comment ref="BN42" authorId="1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BN53" authorId="1">
      <text>
        <r>
          <rPr>
            <b/>
            <sz val="8"/>
            <rFont val="Tahoma"/>
            <family val="0"/>
          </rPr>
          <t>ko học</t>
        </r>
      </text>
    </comment>
    <comment ref="AL43" authorId="1">
      <text>
        <r>
          <rPr>
            <b/>
            <sz val="8"/>
            <rFont val="Tahoma"/>
            <family val="0"/>
          </rPr>
          <t>hg ktm3b</t>
        </r>
      </text>
    </comment>
    <comment ref="BL64" authorId="1">
      <text>
        <r>
          <rPr>
            <b/>
            <sz val="8"/>
            <rFont val="Tahoma"/>
            <family val="0"/>
          </rPr>
          <t>QST</t>
        </r>
      </text>
    </comment>
    <comment ref="BL42" authorId="1">
      <text>
        <r>
          <rPr>
            <b/>
            <sz val="8"/>
            <rFont val="Tahoma"/>
            <family val="0"/>
          </rPr>
          <t>QST</t>
        </r>
      </text>
    </comment>
    <comment ref="BL53" authorId="1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BL43" authorId="1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BJ53" authorId="1">
      <text>
        <r>
          <rPr>
            <b/>
            <sz val="8"/>
            <rFont val="Tahoma"/>
            <family val="0"/>
          </rPr>
          <t>ko báo</t>
        </r>
      </text>
    </comment>
    <comment ref="BJ63" authorId="1">
      <text>
        <r>
          <rPr>
            <b/>
            <sz val="8"/>
            <rFont val="Tahoma"/>
            <family val="0"/>
          </rPr>
          <t>ko báo</t>
        </r>
        <r>
          <rPr>
            <sz val="8"/>
            <rFont val="Tahoma"/>
            <family val="0"/>
          </rPr>
          <t xml:space="preserve">
</t>
        </r>
      </text>
    </comment>
    <comment ref="AV63" authorId="1">
      <text>
        <r>
          <rPr>
            <b/>
            <sz val="8"/>
            <rFont val="Tahoma"/>
            <family val="0"/>
          </rPr>
          <t>ko học</t>
        </r>
      </text>
    </comment>
    <comment ref="BH64" authorId="1">
      <text>
        <r>
          <rPr>
            <b/>
            <sz val="8"/>
            <rFont val="Tahoma"/>
            <family val="0"/>
          </rPr>
          <t>QST</t>
        </r>
      </text>
    </comment>
    <comment ref="BY42" authorId="1">
      <text>
        <r>
          <rPr>
            <b/>
            <sz val="8"/>
            <rFont val="Tahoma"/>
            <family val="0"/>
          </rPr>
          <t>QĐ344</t>
        </r>
      </text>
    </comment>
    <comment ref="BY43" authorId="1">
      <text>
        <r>
          <rPr>
            <b/>
            <sz val="8"/>
            <rFont val="Tahoma"/>
            <family val="0"/>
          </rPr>
          <t>hg ktm3b</t>
        </r>
      </text>
    </comment>
    <comment ref="BS64" authorId="1">
      <text>
        <r>
          <rPr>
            <b/>
            <sz val="8"/>
            <rFont val="Tahoma"/>
            <family val="0"/>
          </rPr>
          <t>KO đủ đk</t>
        </r>
      </text>
    </comment>
    <comment ref="BS63" authorId="1">
      <text>
        <r>
          <rPr>
            <b/>
            <sz val="8"/>
            <rFont val="Tahoma"/>
            <family val="0"/>
          </rPr>
          <t>ko học</t>
        </r>
      </text>
    </comment>
    <comment ref="C63" authorId="1">
      <text>
        <r>
          <rPr>
            <b/>
            <sz val="8"/>
            <rFont val="Tahoma"/>
            <family val="0"/>
          </rPr>
          <t>Xó tên 19/12/11</t>
        </r>
        <r>
          <rPr>
            <sz val="8"/>
            <rFont val="Tahoma"/>
            <family val="0"/>
          </rPr>
          <t xml:space="preserve">
</t>
        </r>
      </text>
    </comment>
    <comment ref="BE64" authorId="2">
      <text>
        <r>
          <rPr>
            <b/>
            <sz val="9"/>
            <rFont val="Tahoma"/>
            <family val="0"/>
          </rPr>
          <t>bỏ thi</t>
        </r>
      </text>
    </comment>
    <comment ref="BW64" authorId="1">
      <text>
        <r>
          <rPr>
            <b/>
            <sz val="8"/>
            <rFont val="Tahoma"/>
            <family val="0"/>
          </rPr>
          <t>KĐ ĐK thi</t>
        </r>
      </text>
    </comment>
    <comment ref="CO64" authorId="1">
      <text>
        <r>
          <rPr>
            <sz val="8"/>
            <rFont val="Tahoma"/>
            <family val="0"/>
          </rPr>
          <t xml:space="preserve">
không học</t>
        </r>
      </text>
    </comment>
    <comment ref="CT64" authorId="2">
      <text>
        <r>
          <rPr>
            <b/>
            <sz val="9"/>
            <rFont val="Tahoma"/>
            <family val="0"/>
          </rPr>
          <t>bỏ thi</t>
        </r>
      </text>
    </comment>
    <comment ref="CW64" authorId="1">
      <text>
        <r>
          <rPr>
            <b/>
            <sz val="8"/>
            <rFont val="Tahoma"/>
            <family val="0"/>
          </rPr>
          <t>QST</t>
        </r>
      </text>
    </comment>
    <comment ref="CY64" authorId="1">
      <text>
        <r>
          <rPr>
            <b/>
            <sz val="8"/>
            <rFont val="Tahoma"/>
            <family val="0"/>
          </rPr>
          <t>QST</t>
        </r>
      </text>
    </comment>
    <comment ref="DH64" authorId="1">
      <text>
        <r>
          <rPr>
            <b/>
            <sz val="8"/>
            <rFont val="Tahoma"/>
            <family val="0"/>
          </rPr>
          <t>KĐ ĐK thi</t>
        </r>
      </text>
    </comment>
    <comment ref="CS41" authorId="1">
      <text>
        <r>
          <rPr>
            <b/>
            <sz val="8"/>
            <rFont val="Tahoma"/>
            <family val="0"/>
          </rPr>
          <t>Không học</t>
        </r>
      </text>
    </comment>
    <comment ref="CO42" authorId="1">
      <text>
        <r>
          <rPr>
            <b/>
            <sz val="8"/>
            <rFont val="Tahoma"/>
            <family val="0"/>
          </rPr>
          <t>ko học</t>
        </r>
      </text>
    </comment>
    <comment ref="CY42" authorId="1">
      <text>
        <r>
          <rPr>
            <b/>
            <sz val="8"/>
            <rFont val="Tahoma"/>
            <family val="0"/>
          </rPr>
          <t>QST</t>
        </r>
      </text>
    </comment>
    <comment ref="DJ42" authorId="1">
      <text>
        <r>
          <rPr>
            <b/>
            <sz val="8"/>
            <rFont val="Tahoma"/>
            <family val="0"/>
          </rPr>
          <t>QĐ344</t>
        </r>
      </text>
    </comment>
    <comment ref="CO43" authorId="1">
      <text>
        <r>
          <rPr>
            <b/>
            <sz val="8"/>
            <rFont val="Tahoma"/>
            <family val="0"/>
          </rPr>
          <t>ko học</t>
        </r>
      </text>
    </comment>
    <comment ref="CS43" authorId="1">
      <text>
        <r>
          <rPr>
            <b/>
            <sz val="8"/>
            <rFont val="Tahoma"/>
            <family val="0"/>
          </rPr>
          <t>Không học</t>
        </r>
      </text>
    </comment>
    <comment ref="CY43" authorId="1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DJ43" authorId="1">
      <text>
        <r>
          <rPr>
            <b/>
            <sz val="8"/>
            <rFont val="Tahoma"/>
            <family val="0"/>
          </rPr>
          <t>hg ktm3b</t>
        </r>
      </text>
    </comment>
    <comment ref="CO53" authorId="1">
      <text>
        <r>
          <rPr>
            <b/>
            <sz val="8"/>
            <rFont val="Tahoma"/>
            <family val="0"/>
          </rPr>
          <t>ko học</t>
        </r>
      </text>
    </comment>
    <comment ref="CS53" authorId="1">
      <text>
        <r>
          <rPr>
            <b/>
            <sz val="8"/>
            <rFont val="Tahoma"/>
            <family val="0"/>
          </rPr>
          <t>Không học</t>
        </r>
      </text>
    </comment>
    <comment ref="DD53" authorId="1">
      <text>
        <r>
          <rPr>
            <b/>
            <sz val="8"/>
            <rFont val="Tahoma"/>
            <family val="0"/>
          </rPr>
          <t>ko báo</t>
        </r>
      </text>
    </comment>
    <comment ref="CY53" authorId="1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CK63" authorId="1">
      <text>
        <r>
          <rPr>
            <b/>
            <sz val="8"/>
            <rFont val="Tahoma"/>
            <family val="0"/>
          </rPr>
          <t>ko học</t>
        </r>
      </text>
    </comment>
    <comment ref="CO63" authorId="1">
      <text>
        <r>
          <rPr>
            <b/>
            <sz val="8"/>
            <rFont val="Tahoma"/>
            <family val="0"/>
          </rPr>
          <t>không học</t>
        </r>
      </text>
    </comment>
    <comment ref="CS63" authorId="1">
      <text>
        <r>
          <rPr>
            <b/>
            <sz val="8"/>
            <rFont val="Tahoma"/>
            <family val="0"/>
          </rPr>
          <t>ko học</t>
        </r>
      </text>
    </comment>
    <comment ref="DD63" authorId="1">
      <text>
        <r>
          <rPr>
            <b/>
            <sz val="8"/>
            <rFont val="Tahoma"/>
            <family val="0"/>
          </rPr>
          <t>ko báo</t>
        </r>
        <r>
          <rPr>
            <sz val="8"/>
            <rFont val="Tahoma"/>
            <family val="0"/>
          </rPr>
          <t xml:space="preserve">
</t>
        </r>
      </text>
    </comment>
    <comment ref="BY31" authorId="1">
      <text>
        <r>
          <rPr>
            <b/>
            <sz val="8"/>
            <rFont val="Tahoma"/>
            <family val="0"/>
          </rPr>
          <t>hl</t>
        </r>
      </text>
    </comment>
    <comment ref="BY9" authorId="1">
      <text>
        <r>
          <rPr>
            <b/>
            <sz val="8"/>
            <rFont val="Tahoma"/>
            <family val="0"/>
          </rPr>
          <t>hl355</t>
        </r>
      </text>
    </comment>
    <comment ref="BY19" authorId="1">
      <text>
        <r>
          <rPr>
            <b/>
            <sz val="8"/>
            <rFont val="Tahoma"/>
            <family val="0"/>
          </rPr>
          <t>hl355</t>
        </r>
      </text>
    </comment>
    <comment ref="BY33" authorId="1">
      <text>
        <r>
          <rPr>
            <b/>
            <sz val="8"/>
            <rFont val="Tahoma"/>
            <family val="0"/>
          </rPr>
          <t>hl355</t>
        </r>
      </text>
    </comment>
    <comment ref="CS42" authorId="1">
      <text>
        <r>
          <rPr>
            <b/>
            <sz val="8"/>
            <rFont val="Tahoma"/>
            <family val="0"/>
          </rPr>
          <t>QST</t>
        </r>
      </text>
    </comment>
    <comment ref="CQ42" authorId="1">
      <text>
        <r>
          <rPr>
            <b/>
            <sz val="8"/>
            <rFont val="Tahoma"/>
            <family val="0"/>
          </rPr>
          <t>không học</t>
        </r>
      </text>
    </comment>
  </commentList>
</comments>
</file>

<file path=xl/sharedStrings.xml><?xml version="1.0" encoding="utf-8"?>
<sst xmlns="http://schemas.openxmlformats.org/spreadsheetml/2006/main" count="389" uniqueCount="231">
  <si>
    <t>Chinh</t>
  </si>
  <si>
    <t xml:space="preserve">NguyÔn V¨n </t>
  </si>
  <si>
    <t>§«ng</t>
  </si>
  <si>
    <t>TT</t>
  </si>
  <si>
    <t xml:space="preserve"> Kinh M«n</t>
  </si>
  <si>
    <t xml:space="preserve"> §«ng H­ng</t>
  </si>
  <si>
    <t xml:space="preserve"> §«ng TriÒu</t>
  </si>
  <si>
    <t xml:space="preserve"> Quúnh Phô</t>
  </si>
  <si>
    <t xml:space="preserve"> Thñy Nguyªn</t>
  </si>
  <si>
    <t>H¶i D­¬ng</t>
  </si>
  <si>
    <t>Th¸i B×nh</t>
  </si>
  <si>
    <t>B¾c Giang</t>
  </si>
  <si>
    <t>Qu¶ng Ninh</t>
  </si>
  <si>
    <t>Nam §Þnh</t>
  </si>
  <si>
    <t>Ngµy sinh</t>
  </si>
  <si>
    <t>Ph¸i</t>
  </si>
  <si>
    <t>Hé khÈu</t>
  </si>
  <si>
    <t>H¹ Long</t>
  </si>
  <si>
    <t xml:space="preserve"> U«ng BÝ</t>
  </si>
  <si>
    <t>CÈm Ph¶</t>
  </si>
  <si>
    <t>H¶i Phßng</t>
  </si>
  <si>
    <t>Nam</t>
  </si>
  <si>
    <t>S¬n §éng</t>
  </si>
  <si>
    <t>§«ng H­ng</t>
  </si>
  <si>
    <t xml:space="preserve"> Th¸i B×nh</t>
  </si>
  <si>
    <t>Anh</t>
  </si>
  <si>
    <t xml:space="preserve"> H¶i D­¬ng</t>
  </si>
  <si>
    <t xml:space="preserve"> CÈm Ph¶</t>
  </si>
  <si>
    <t>Thñy Nguyªn</t>
  </si>
  <si>
    <t xml:space="preserve">Bïi V¨n </t>
  </si>
  <si>
    <t xml:space="preserve"> Qu¶ng Ninh</t>
  </si>
  <si>
    <t>C­êng</t>
  </si>
  <si>
    <t>N÷</t>
  </si>
  <si>
    <t>Nam S¸ch</t>
  </si>
  <si>
    <t>§«ng TriÒu</t>
  </si>
  <si>
    <t>Vinh</t>
  </si>
  <si>
    <t>Lµo Cai</t>
  </si>
  <si>
    <t>Dung</t>
  </si>
  <si>
    <t>Hoµnh Bå</t>
  </si>
  <si>
    <t>Trang</t>
  </si>
  <si>
    <t>Ch©u</t>
  </si>
  <si>
    <t>Mai</t>
  </si>
  <si>
    <t>U«ng BÝ</t>
  </si>
  <si>
    <t>Lan</t>
  </si>
  <si>
    <t>Loan</t>
  </si>
  <si>
    <t xml:space="preserve"> KiÕn X­¬ng</t>
  </si>
  <si>
    <t>Linh</t>
  </si>
  <si>
    <t>Vò Th­</t>
  </si>
  <si>
    <t>Trùc Ninh</t>
  </si>
  <si>
    <t>H­ng Hµ</t>
  </si>
  <si>
    <t xml:space="preserve"> Hµ Nam</t>
  </si>
  <si>
    <t>Kim Thµnh</t>
  </si>
  <si>
    <t>TP.Lµo Cai</t>
  </si>
  <si>
    <t xml:space="preserve">Ph¹m TiÕn </t>
  </si>
  <si>
    <t xml:space="preserve">NguyÔn §¹i </t>
  </si>
  <si>
    <t>Qu¶ng B×nh</t>
  </si>
  <si>
    <t>Thñy  Nguyªn</t>
  </si>
  <si>
    <t>Kh¸i</t>
  </si>
  <si>
    <t xml:space="preserve">NguyÔn ThÞ Thïy </t>
  </si>
  <si>
    <t xml:space="preserve"> Kim B¶ng</t>
  </si>
  <si>
    <t>Ninh</t>
  </si>
  <si>
    <t>M­êng Kh­¬ng</t>
  </si>
  <si>
    <t>danh s¸ch  líp  c«ng nghÖ kü thuËt tuyÓn kho¸ng k3</t>
  </si>
  <si>
    <t>GDQP</t>
  </si>
  <si>
    <t>GDTC</t>
  </si>
  <si>
    <t>Tæng</t>
  </si>
  <si>
    <t>TBC
HK1</t>
  </si>
  <si>
    <t>Tin häc</t>
  </si>
  <si>
    <t>TBC
kú 2</t>
  </si>
  <si>
    <t>TBC
n¨m1</t>
  </si>
  <si>
    <t>XÕp lo¹i
häc tËp</t>
  </si>
  <si>
    <t>XÐt lªn líp</t>
  </si>
  <si>
    <t>Ng lý</t>
  </si>
  <si>
    <t>Ph¸p luËt</t>
  </si>
  <si>
    <t>Hãa</t>
  </si>
  <si>
    <t>T Anh 1</t>
  </si>
  <si>
    <t>VËt lý</t>
  </si>
  <si>
    <t>To¸n CC 2</t>
  </si>
  <si>
    <t>®¹i c­¬ng</t>
  </si>
  <si>
    <t>T Anh 2</t>
  </si>
  <si>
    <t>§¹i c­¬ng</t>
  </si>
  <si>
    <t>CN M¸c</t>
  </si>
  <si>
    <t>Thñy lùc</t>
  </si>
  <si>
    <t>§ c­¬ng</t>
  </si>
  <si>
    <t>H c¬</t>
  </si>
  <si>
    <t>qst</t>
  </si>
  <si>
    <t>Họ và tên</t>
  </si>
  <si>
    <t xml:space="preserve">Nguyễn Văn </t>
  </si>
  <si>
    <t>Đức</t>
  </si>
  <si>
    <t>Hùng</t>
  </si>
  <si>
    <t xml:space="preserve">Đào Văn </t>
  </si>
  <si>
    <t>Nhâm</t>
  </si>
  <si>
    <t>Quân</t>
  </si>
  <si>
    <t xml:space="preserve">Phạm Thị </t>
  </si>
  <si>
    <t>Quyết</t>
  </si>
  <si>
    <t>Thắng</t>
  </si>
  <si>
    <t>Tùng</t>
  </si>
  <si>
    <t xml:space="preserve">Lê Anh </t>
  </si>
  <si>
    <t xml:space="preserve">Nguyễn Ngọc </t>
  </si>
  <si>
    <t>Nguyễn Thị</t>
  </si>
  <si>
    <t xml:space="preserve">Vũ Thị </t>
  </si>
  <si>
    <t xml:space="preserve">Nguyễn Thị </t>
  </si>
  <si>
    <t xml:space="preserve">Tạ Thị </t>
  </si>
  <si>
    <t>Hằng</t>
  </si>
  <si>
    <t>Hà</t>
  </si>
  <si>
    <t xml:space="preserve">Nguyễn Thị Thu </t>
  </si>
  <si>
    <t xml:space="preserve">Bùi Thị </t>
  </si>
  <si>
    <t>Thảo</t>
  </si>
  <si>
    <t>Toàn</t>
  </si>
  <si>
    <t>ÿÿÿÿÿ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</si>
  <si>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</si>
  <si>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</si>
  <si>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</si>
  <si>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</si>
  <si>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</si>
  <si>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</si>
  <si>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</si>
  <si>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</si>
  <si>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</si>
  <si>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</si>
  <si>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</si>
  <si>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Điểm ĐH K3.xls</t>
  </si>
  <si>
    <t xml:space="preserve">Pháp luật </t>
  </si>
  <si>
    <t>ĐC</t>
  </si>
  <si>
    <t>NLCNM</t>
  </si>
  <si>
    <t>Kinh tế</t>
  </si>
  <si>
    <t>Toán CC1</t>
  </si>
  <si>
    <t>Hóa</t>
  </si>
  <si>
    <t>Đại cương</t>
  </si>
  <si>
    <t>Hoàng Thị Vân</t>
  </si>
  <si>
    <t>Trần Minh</t>
  </si>
  <si>
    <t>Đỗ Thị Tuyết</t>
  </si>
  <si>
    <t xml:space="preserve">Nguyễn Thị Phượng </t>
  </si>
  <si>
    <t xml:space="preserve">Trần Thị Thu </t>
  </si>
  <si>
    <t xml:space="preserve">Trần Ngọc </t>
  </si>
  <si>
    <t xml:space="preserve">Tống Thị Ngọc </t>
  </si>
  <si>
    <t>Nguyễn Thế</t>
  </si>
  <si>
    <t>Hẹn</t>
  </si>
  <si>
    <t>Hoàng</t>
  </si>
  <si>
    <t xml:space="preserve">Vũ Thị Thu </t>
  </si>
  <si>
    <t>Huyền</t>
  </si>
  <si>
    <t xml:space="preserve">Trần Thị Mai </t>
  </si>
  <si>
    <t xml:space="preserve">Bùi Thị Thuỳ </t>
  </si>
  <si>
    <t xml:space="preserve">Vũ Thị Diệu </t>
  </si>
  <si>
    <t xml:space="preserve">Nguyễn Thị        </t>
  </si>
  <si>
    <t xml:space="preserve">Nguyễn Huy </t>
  </si>
  <si>
    <t>Nghĩa</t>
  </si>
  <si>
    <t>Hoàng Minh</t>
  </si>
  <si>
    <t xml:space="preserve">Lục Thị Tuyết </t>
  </si>
  <si>
    <t>Sâm</t>
  </si>
  <si>
    <t>Vương Thị</t>
  </si>
  <si>
    <t>Thương</t>
  </si>
  <si>
    <t xml:space="preserve">Phạm Thị Phương </t>
  </si>
  <si>
    <t xml:space="preserve">Trần Đức </t>
  </si>
  <si>
    <t xml:space="preserve">Vũ Mạnh </t>
  </si>
  <si>
    <t xml:space="preserve">Phạm Minh </t>
  </si>
  <si>
    <t>Thúy</t>
  </si>
  <si>
    <t xml:space="preserve">Bùi Thanh </t>
  </si>
  <si>
    <t xml:space="preserve">Nguyễn Thanh </t>
  </si>
  <si>
    <t>Đỗ Thị Quỳnh</t>
  </si>
  <si>
    <t xml:space="preserve">Nguyễn Đức </t>
  </si>
  <si>
    <t>Tuyên</t>
  </si>
  <si>
    <t>Phạm Thái</t>
  </si>
  <si>
    <t>Bảo</t>
  </si>
  <si>
    <t>TBK</t>
  </si>
  <si>
    <t>LL</t>
  </si>
  <si>
    <t>TB</t>
  </si>
  <si>
    <t>N</t>
  </si>
  <si>
    <t>Y</t>
  </si>
  <si>
    <t>TH</t>
  </si>
  <si>
    <t>K</t>
  </si>
  <si>
    <t>Kh¸</t>
  </si>
  <si>
    <t>Giái</t>
  </si>
  <si>
    <t>Đạt</t>
  </si>
  <si>
    <t>Lê Bá</t>
  </si>
  <si>
    <t>Thuấn</t>
  </si>
  <si>
    <t>Ngô Xuân</t>
  </si>
  <si>
    <t>TT.HCM</t>
  </si>
  <si>
    <t>Toán 3</t>
  </si>
  <si>
    <t>HH-Vẽ</t>
  </si>
  <si>
    <t>CLT</t>
  </si>
  <si>
    <t>SBVL</t>
  </si>
  <si>
    <t xml:space="preserve">Toán </t>
  </si>
  <si>
    <t>SXTK</t>
  </si>
  <si>
    <t>KTĐ-ĐT</t>
  </si>
  <si>
    <t>Tinh thể</t>
  </si>
  <si>
    <t>KV</t>
  </si>
  <si>
    <t>Hóa lý</t>
  </si>
  <si>
    <t>hóa keo</t>
  </si>
  <si>
    <t>TC</t>
  </si>
  <si>
    <t>đo lường</t>
  </si>
  <si>
    <t>4,4</t>
  </si>
  <si>
    <t>TN</t>
  </si>
  <si>
    <t>Hoá LK</t>
  </si>
  <si>
    <t>Yếu</t>
  </si>
  <si>
    <t>TBkh¸</t>
  </si>
  <si>
    <t>Kém</t>
  </si>
  <si>
    <t>CCN-Khí</t>
  </si>
  <si>
    <t>Cơ học</t>
  </si>
  <si>
    <t>máy</t>
  </si>
  <si>
    <t>Tuyển</t>
  </si>
  <si>
    <t>T.lực</t>
  </si>
  <si>
    <t>CBKS</t>
  </si>
  <si>
    <t>Điện KH</t>
  </si>
  <si>
    <t>TBC
kú 1/2</t>
  </si>
  <si>
    <t>TBC
kú 2/2</t>
  </si>
  <si>
    <t>TBC
n¨m2</t>
  </si>
  <si>
    <t>TBC
kú 1/3</t>
  </si>
  <si>
    <t>TBC
kú 2/3</t>
  </si>
  <si>
    <t>TBC
n¨m 3</t>
  </si>
  <si>
    <t xml:space="preserve">ĐL </t>
  </si>
  <si>
    <t>C.mạng</t>
  </si>
  <si>
    <t>Hóa PT</t>
  </si>
  <si>
    <t>từ-điện</t>
  </si>
  <si>
    <t>CS luyện</t>
  </si>
  <si>
    <t>kim</t>
  </si>
  <si>
    <t>TK Xưởng</t>
  </si>
  <si>
    <t>tuyển</t>
  </si>
  <si>
    <t>Tuyển nổi</t>
  </si>
  <si>
    <t>TN Hóa</t>
  </si>
  <si>
    <t>PT</t>
  </si>
  <si>
    <t>C. khí</t>
  </si>
  <si>
    <t>Tham quan</t>
  </si>
  <si>
    <t>SX</t>
  </si>
  <si>
    <t>Lªn líp</t>
  </si>
  <si>
    <t>TB kh¸</t>
  </si>
  <si>
    <t>Ngõng häc</t>
  </si>
  <si>
    <t>Trung b×nh</t>
  </si>
  <si>
    <t>YÕu</t>
  </si>
  <si>
    <t>Th«i häc</t>
  </si>
  <si>
    <t>KÐm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</si>
</sst>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-* #,##0\ &quot;€&quot;_-;\-* #,##0\ &quot;€&quot;_-;_-* &quot;-&quot;\ &quot;€&quot;_-;_-@_-"/>
    <numFmt numFmtId="166" formatCode="&quot;\&quot;#,##0.00;[Red]&quot;\&quot;\-#,##0.0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&quot;\&quot;#,##0;[Red]&quot;\&quot;\-#,##0"/>
    <numFmt numFmtId="173" formatCode="_ * #,##0.00_ ;_ * \-#,##0.00_ ;_ * &quot;-&quot;??_ ;_ @_ "/>
    <numFmt numFmtId="174" formatCode="_ * #,##0_ ;_ * \-#,##0_ ;_ * &quot;-&quot;_ ;_ @_ "/>
    <numFmt numFmtId="175" formatCode="0.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sz val="11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i/>
      <sz val="12"/>
      <name val=".VnTime"/>
      <family val="2"/>
    </font>
    <font>
      <sz val="12"/>
      <color indexed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"/>
      <family val="2"/>
    </font>
    <font>
      <b/>
      <i/>
      <sz val="10"/>
      <name val=".VnTime"/>
      <family val="0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1"/>
      <name val="µ¸¿ò"/>
      <family val="0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2"/>
      <name val="¹ÙÅÁÃ¼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8"/>
      <name val=".VnTime"/>
      <family val="2"/>
    </font>
    <font>
      <sz val="10"/>
      <name val="Times New Roman"/>
      <family val="1"/>
    </font>
    <font>
      <i/>
      <sz val="11"/>
      <name val=".VnTime"/>
      <family val="2"/>
    </font>
    <font>
      <sz val="11"/>
      <name val="Arial"/>
      <family val="0"/>
    </font>
    <font>
      <sz val="11"/>
      <color indexed="12"/>
      <name val=".VnTime"/>
      <family val="2"/>
    </font>
    <font>
      <i/>
      <sz val="10"/>
      <name val=".VnTime"/>
      <family val="2"/>
    </font>
    <font>
      <sz val="10"/>
      <color indexed="12"/>
      <name val=".VnTime"/>
      <family val="2"/>
    </font>
    <font>
      <b/>
      <i/>
      <sz val="11"/>
      <name val=".VnTime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3" borderId="0" applyNumberFormat="0" applyBorder="0" applyAlignment="0" applyProtection="0"/>
    <xf numFmtId="0" fontId="66" fillId="11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8" fillId="15" borderId="0" applyNumberFormat="0" applyBorder="0" applyAlignment="0" applyProtection="0"/>
    <xf numFmtId="0" fontId="26" fillId="0" borderId="0">
      <alignment/>
      <protection/>
    </xf>
    <xf numFmtId="0" fontId="28" fillId="0" borderId="0">
      <alignment/>
      <protection/>
    </xf>
    <xf numFmtId="0" fontId="62" fillId="16" borderId="1" applyNumberFormat="0" applyAlignment="0" applyProtection="0"/>
    <xf numFmtId="0" fontId="29" fillId="0" borderId="0">
      <alignment/>
      <protection/>
    </xf>
    <xf numFmtId="0" fontId="64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7" fillId="6" borderId="0" applyNumberFormat="0" applyBorder="0" applyAlignment="0" applyProtection="0"/>
    <xf numFmtId="38" fontId="30" fillId="16" borderId="0" applyNumberFormat="0" applyBorder="0" applyAlignment="0" applyProtection="0"/>
    <xf numFmtId="0" fontId="31" fillId="0" borderId="0">
      <alignment horizontal="left"/>
      <protection/>
    </xf>
    <xf numFmtId="0" fontId="32" fillId="0" borderId="3" applyNumberFormat="0" applyAlignment="0" applyProtection="0"/>
    <xf numFmtId="0" fontId="32" fillId="0" borderId="4">
      <alignment horizontal="left" vertical="center"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7" borderId="1" applyNumberFormat="0" applyAlignment="0" applyProtection="0"/>
    <xf numFmtId="10" fontId="30" fillId="16" borderId="6" applyNumberFormat="0" applyBorder="0" applyAlignment="0" applyProtection="0"/>
    <xf numFmtId="0" fontId="63" fillId="0" borderId="7" applyNumberFormat="0" applyFill="0" applyAlignment="0" applyProtection="0"/>
    <xf numFmtId="0" fontId="34" fillId="0" borderId="8">
      <alignment/>
      <protection/>
    </xf>
    <xf numFmtId="0" fontId="59" fillId="7" borderId="0" applyNumberFormat="0" applyBorder="0" applyAlignment="0" applyProtection="0"/>
    <xf numFmtId="0" fontId="35" fillId="0" borderId="0">
      <alignment/>
      <protection/>
    </xf>
    <xf numFmtId="0" fontId="0" fillId="4" borderId="9" applyNumberFormat="0" applyFont="0" applyAlignment="0" applyProtection="0"/>
    <xf numFmtId="0" fontId="61" fillId="16" borderId="10" applyNumberFormat="0" applyAlignment="0" applyProtection="0"/>
    <xf numFmtId="9" fontId="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4" fillId="0" borderId="0">
      <alignment/>
      <protection/>
    </xf>
    <xf numFmtId="0" fontId="55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63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7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18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2" fontId="1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40" fillId="19" borderId="0" xfId="106" applyFont="1" applyFill="1">
      <alignment/>
      <protection/>
    </xf>
    <xf numFmtId="0" fontId="0" fillId="0" borderId="0" xfId="106">
      <alignment/>
      <protection/>
    </xf>
    <xf numFmtId="0" fontId="0" fillId="19" borderId="0" xfId="106" applyFill="1">
      <alignment/>
      <protection/>
    </xf>
    <xf numFmtId="0" fontId="0" fillId="7" borderId="19" xfId="106" applyFill="1" applyBorder="1">
      <alignment/>
      <protection/>
    </xf>
    <xf numFmtId="0" fontId="41" fillId="20" borderId="20" xfId="106" applyFont="1" applyFill="1" applyBorder="1" applyAlignment="1">
      <alignment horizontal="center"/>
      <protection/>
    </xf>
    <xf numFmtId="0" fontId="42" fillId="21" borderId="21" xfId="106" applyFont="1" applyFill="1" applyBorder="1" applyAlignment="1">
      <alignment horizontal="center"/>
      <protection/>
    </xf>
    <xf numFmtId="0" fontId="41" fillId="20" borderId="21" xfId="106" applyFont="1" applyFill="1" applyBorder="1" applyAlignment="1">
      <alignment horizontal="center"/>
      <protection/>
    </xf>
    <xf numFmtId="0" fontId="41" fillId="20" borderId="22" xfId="106" applyFont="1" applyFill="1" applyBorder="1" applyAlignment="1">
      <alignment horizontal="center"/>
      <protection/>
    </xf>
    <xf numFmtId="0" fontId="0" fillId="7" borderId="17" xfId="106" applyFill="1" applyBorder="1">
      <alignment/>
      <protection/>
    </xf>
    <xf numFmtId="0" fontId="0" fillId="7" borderId="23" xfId="106" applyFill="1" applyBorder="1">
      <alignment/>
      <protection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19" fillId="0" borderId="24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left" vertical="center"/>
    </xf>
    <xf numFmtId="0" fontId="4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14" fontId="7" fillId="0" borderId="16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32" xfId="0" applyFont="1" applyBorder="1" applyAlignment="1">
      <alignment/>
    </xf>
    <xf numFmtId="0" fontId="46" fillId="0" borderId="16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15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50" fillId="0" borderId="0" xfId="0" applyFont="1" applyAlignment="1">
      <alignment/>
    </xf>
    <xf numFmtId="0" fontId="13" fillId="0" borderId="0" xfId="0" applyFont="1" applyAlignment="1">
      <alignment/>
    </xf>
    <xf numFmtId="0" fontId="44" fillId="0" borderId="31" xfId="0" applyFont="1" applyBorder="1" applyAlignment="1">
      <alignment/>
    </xf>
    <xf numFmtId="0" fontId="44" fillId="0" borderId="32" xfId="0" applyFont="1" applyBorder="1" applyAlignment="1">
      <alignment/>
    </xf>
    <xf numFmtId="0" fontId="17" fillId="0" borderId="15" xfId="0" applyFont="1" applyBorder="1" applyAlignment="1">
      <alignment/>
    </xf>
    <xf numFmtId="2" fontId="17" fillId="0" borderId="15" xfId="0" applyNumberFormat="1" applyFont="1" applyFill="1" applyBorder="1" applyAlignment="1">
      <alignment/>
    </xf>
    <xf numFmtId="0" fontId="17" fillId="0" borderId="16" xfId="0" applyFont="1" applyBorder="1" applyAlignment="1">
      <alignment/>
    </xf>
    <xf numFmtId="2" fontId="17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4" fillId="0" borderId="33" xfId="0" applyFont="1" applyBorder="1" applyAlignment="1">
      <alignment/>
    </xf>
    <xf numFmtId="0" fontId="44" fillId="0" borderId="34" xfId="0" applyFont="1" applyBorder="1" applyAlignment="1">
      <alignment/>
    </xf>
    <xf numFmtId="14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right"/>
    </xf>
    <xf numFmtId="0" fontId="0" fillId="0" borderId="35" xfId="0" applyBorder="1" applyAlignment="1">
      <alignment/>
    </xf>
    <xf numFmtId="0" fontId="46" fillId="0" borderId="35" xfId="0" applyFont="1" applyBorder="1" applyAlignment="1">
      <alignment/>
    </xf>
    <xf numFmtId="0" fontId="17" fillId="0" borderId="35" xfId="0" applyFont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2" fontId="17" fillId="0" borderId="35" xfId="0" applyNumberFormat="1" applyFont="1" applyFill="1" applyBorder="1" applyAlignment="1">
      <alignment/>
    </xf>
    <xf numFmtId="0" fontId="47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2" fontId="17" fillId="0" borderId="12" xfId="0" applyNumberFormat="1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4" fillId="0" borderId="36" xfId="0" applyFont="1" applyBorder="1" applyAlignment="1">
      <alignment/>
    </xf>
    <xf numFmtId="0" fontId="44" fillId="0" borderId="37" xfId="0" applyFont="1" applyBorder="1" applyAlignment="1">
      <alignment/>
    </xf>
    <xf numFmtId="14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right"/>
    </xf>
    <xf numFmtId="0" fontId="0" fillId="0" borderId="38" xfId="0" applyBorder="1" applyAlignment="1">
      <alignment/>
    </xf>
    <xf numFmtId="0" fontId="46" fillId="0" borderId="38" xfId="0" applyFont="1" applyBorder="1" applyAlignment="1">
      <alignment/>
    </xf>
    <xf numFmtId="0" fontId="17" fillId="0" borderId="38" xfId="0" applyFont="1" applyBorder="1" applyAlignment="1">
      <alignment horizontal="center"/>
    </xf>
    <xf numFmtId="2" fontId="17" fillId="0" borderId="38" xfId="0" applyNumberFormat="1" applyFont="1" applyFill="1" applyBorder="1" applyAlignment="1">
      <alignment horizontal="center"/>
    </xf>
    <xf numFmtId="0" fontId="17" fillId="0" borderId="38" xfId="0" applyFont="1" applyBorder="1" applyAlignment="1">
      <alignment/>
    </xf>
    <xf numFmtId="2" fontId="17" fillId="0" borderId="38" xfId="0" applyNumberFormat="1" applyFont="1" applyFill="1" applyBorder="1" applyAlignment="1">
      <alignment/>
    </xf>
    <xf numFmtId="0" fontId="47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46" fillId="0" borderId="39" xfId="0" applyFont="1" applyFill="1" applyBorder="1" applyAlignment="1">
      <alignment horizontal="center" vertical="center"/>
    </xf>
    <xf numFmtId="2" fontId="17" fillId="0" borderId="40" xfId="0" applyNumberFormat="1" applyFont="1" applyFill="1" applyBorder="1" applyAlignment="1">
      <alignment/>
    </xf>
    <xf numFmtId="0" fontId="17" fillId="0" borderId="40" xfId="0" applyFont="1" applyBorder="1" applyAlignment="1">
      <alignment/>
    </xf>
    <xf numFmtId="0" fontId="20" fillId="21" borderId="41" xfId="0" applyFont="1" applyFill="1" applyBorder="1" applyAlignment="1">
      <alignment horizontal="center" vertical="center" wrapText="1"/>
    </xf>
    <xf numFmtId="0" fontId="20" fillId="21" borderId="27" xfId="0" applyFont="1" applyFill="1" applyBorder="1" applyAlignment="1">
      <alignment horizontal="center" vertical="center" wrapText="1"/>
    </xf>
    <xf numFmtId="0" fontId="20" fillId="21" borderId="42" xfId="0" applyFont="1" applyFill="1" applyBorder="1" applyAlignment="1">
      <alignment horizontal="center" vertical="center" wrapText="1"/>
    </xf>
    <xf numFmtId="2" fontId="17" fillId="0" borderId="41" xfId="0" applyNumberFormat="1" applyFont="1" applyFill="1" applyBorder="1" applyAlignment="1">
      <alignment/>
    </xf>
    <xf numFmtId="0" fontId="44" fillId="16" borderId="4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/>
    </xf>
    <xf numFmtId="0" fontId="45" fillId="22" borderId="25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44" xfId="0" applyFont="1" applyBorder="1" applyAlignment="1">
      <alignment/>
    </xf>
    <xf numFmtId="0" fontId="19" fillId="22" borderId="25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12" xfId="0" applyFont="1" applyBorder="1" applyAlignment="1">
      <alignment horizontal="left"/>
    </xf>
    <xf numFmtId="0" fontId="7" fillId="14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9" xfId="0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7" fillId="23" borderId="12" xfId="0" applyFont="1" applyFill="1" applyBorder="1" applyAlignment="1">
      <alignment horizontal="center"/>
    </xf>
    <xf numFmtId="0" fontId="7" fillId="21" borderId="12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 vertical="center" wrapText="1"/>
    </xf>
    <xf numFmtId="0" fontId="20" fillId="21" borderId="41" xfId="0" applyFont="1" applyFill="1" applyBorder="1" applyAlignment="1">
      <alignment horizontal="center" vertical="center" wrapText="1"/>
    </xf>
    <xf numFmtId="0" fontId="20" fillId="21" borderId="24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horizontal="center" vertical="center" wrapText="1"/>
    </xf>
    <xf numFmtId="0" fontId="20" fillId="22" borderId="24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8" fillId="21" borderId="41" xfId="0" applyFont="1" applyFill="1" applyBorder="1" applyAlignment="1">
      <alignment horizontal="center" vertical="center" wrapText="1"/>
    </xf>
    <xf numFmtId="0" fontId="8" fillId="21" borderId="24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8" fillId="21" borderId="41" xfId="0" applyFont="1" applyFill="1" applyBorder="1" applyAlignment="1">
      <alignment horizontal="center" vertical="center" wrapText="1"/>
    </xf>
    <xf numFmtId="0" fontId="8" fillId="21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0" fillId="21" borderId="17" xfId="0" applyFont="1" applyFill="1" applyBorder="1" applyAlignment="1">
      <alignment horizontal="center" vertical="center" wrapText="1"/>
    </xf>
    <xf numFmtId="0" fontId="20" fillId="21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distributed"/>
    </xf>
    <xf numFmtId="0" fontId="18" fillId="0" borderId="27" xfId="0" applyFont="1" applyBorder="1" applyAlignment="1">
      <alignment horizontal="center" vertical="distributed"/>
    </xf>
    <xf numFmtId="0" fontId="18" fillId="0" borderId="28" xfId="0" applyFont="1" applyBorder="1" applyAlignment="1">
      <alignment horizontal="center" vertical="distributed"/>
    </xf>
    <xf numFmtId="0" fontId="18" fillId="0" borderId="42" xfId="0" applyFont="1" applyBorder="1" applyAlignment="1">
      <alignment horizontal="center" vertical="distributed"/>
    </xf>
    <xf numFmtId="0" fontId="18" fillId="0" borderId="18" xfId="0" applyFont="1" applyBorder="1" applyAlignment="1">
      <alignment horizontal="center" vertical="distributed"/>
    </xf>
    <xf numFmtId="0" fontId="18" fillId="0" borderId="25" xfId="0" applyFont="1" applyBorder="1" applyAlignment="1">
      <alignment horizontal="center" vertical="distributed"/>
    </xf>
    <xf numFmtId="0" fontId="18" fillId="0" borderId="26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/>
    </xf>
    <xf numFmtId="0" fontId="46" fillId="0" borderId="50" xfId="0" applyFont="1" applyFill="1" applyBorder="1" applyAlignment="1">
      <alignment horizontal="center" vertical="center"/>
    </xf>
  </cellXfs>
  <cellStyles count="93">
    <cellStyle name="Normal" xfId="0"/>
    <cellStyle name="?_x001D_??%U©÷u&amp;H©÷9_x0008_? s&#10;_x0007__x0001__x0001_" xfId="15"/>
    <cellStyle name="???? [0.00]_PRODUCT DETAIL Q1" xfId="16"/>
    <cellStyle name="????_PRODUCT DETAIL Q1" xfId="17"/>
    <cellStyle name="???[0]_?? DI" xfId="18"/>
    <cellStyle name="???_?? DI" xfId="19"/>
    <cellStyle name="??[0]_MATL COST ANALYSIS" xfId="20"/>
    <cellStyle name="??_(????)??????" xfId="21"/>
    <cellStyle name="??A? [0]_ÿÿÿÿÿÿ_1_¢¬???¢â? " xfId="22"/>
    <cellStyle name="??A?_ÿÿÿÿÿÿ_1_¢¬???¢â? " xfId="23"/>
    <cellStyle name="?¡±¢¥?_?¨ù??¢´¢¥_¢¬???¢â? " xfId="24"/>
    <cellStyle name="?ðÇ%U?&amp;H?_x0008_?s&#10;_x0007__x0001__x0001_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_INQUIRY ¿µ¾÷AßAø " xfId="50"/>
    <cellStyle name="ÄÞ¸¶ [0]_1" xfId="51"/>
    <cellStyle name="AÞ¸¶ [0]_INQUIRY ¿µ¾÷AßAø " xfId="52"/>
    <cellStyle name="ÄÞ¸¶_1" xfId="53"/>
    <cellStyle name="AÞ¸¶_INQUIRY ¿µ¾÷AßAø " xfId="54"/>
    <cellStyle name="Bad" xfId="55"/>
    <cellStyle name="C?AØ_¿µ¾÷CoE² " xfId="56"/>
    <cellStyle name="Ç¥ÁØ_PO0862_bldg_BQ" xfId="57"/>
    <cellStyle name="Calculation" xfId="58"/>
    <cellStyle name="category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xplanatory Text" xfId="68"/>
    <cellStyle name="Fixed" xfId="69"/>
    <cellStyle name="Followed Hyperlink" xfId="70"/>
    <cellStyle name="Good" xfId="71"/>
    <cellStyle name="Grey" xfId="72"/>
    <cellStyle name="HEADER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nput [yellow]" xfId="82"/>
    <cellStyle name="Linked Cell" xfId="83"/>
    <cellStyle name="Model" xfId="84"/>
    <cellStyle name="Neutral" xfId="85"/>
    <cellStyle name="Normal - Style1" xfId="86"/>
    <cellStyle name="Note" xfId="87"/>
    <cellStyle name="Output" xfId="88"/>
    <cellStyle name="Percent" xfId="89"/>
    <cellStyle name="Percent [2]" xfId="90"/>
    <cellStyle name="subhead" xfId="91"/>
    <cellStyle name="Title" xfId="92"/>
    <cellStyle name="Total" xfId="93"/>
    <cellStyle name="Warning Text" xfId="94"/>
    <cellStyle name="똿뗦먛귟 [0.00]_PRODUCT DETAIL Q1" xfId="95"/>
    <cellStyle name="똿뗦먛귟_PRODUCT DETAIL Q1" xfId="96"/>
    <cellStyle name="믅됞 [0.00]_PRODUCT DETAIL Q1" xfId="97"/>
    <cellStyle name="믅됞_PRODUCT DETAIL Q1" xfId="98"/>
    <cellStyle name="백분율_HOBONG" xfId="99"/>
    <cellStyle name="뷭?_BOOKSHIP" xfId="100"/>
    <cellStyle name="콤마 [0]_1202" xfId="101"/>
    <cellStyle name="콤마_1202" xfId="102"/>
    <cellStyle name="통화 [0]_1202" xfId="103"/>
    <cellStyle name="통화_1202" xfId="104"/>
    <cellStyle name="표준_(정보부문)월별인원계획" xfId="105"/>
    <cellStyle name="표준_kc-elec system check list" xfId="106"/>
  </cellStyles>
  <dxfs count="4"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6380\TOP1\MISS_&#168;&#207;&#161;&#192;\ORIGINAL\&#168;&#207;&#161;&#192;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&#167;%20M&#225;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&#167;%20M&#225;\My%20Documents\99v0233\Eq_sum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&#167;%20M&#225;\WINDOWS\TEMP\IBAS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&#167;%20M&#225;\My%20Documents\binh%20kt\CTCI-CPP\quota\Painting_Insulation_Coating-M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&#167;%20M&#225;\My%20Documents\binh%20kt\CTCI-CPP\quota\Piping-M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2">
        <row r="16">
          <cell r="I16">
            <v>31.945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AZPP</v>
          </cell>
          <cell r="AI20" t="str">
            <v>ALKYD ZINC PHOSPHATE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24.77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1000</v>
          </cell>
          <cell r="AU20">
            <v>440</v>
          </cell>
          <cell r="AV20">
            <v>368</v>
          </cell>
        </row>
        <row r="21">
          <cell r="AH21" t="str">
            <v>IOP</v>
          </cell>
          <cell r="AI21" t="str">
            <v>IRON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FINISH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17.16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1100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HBCP</v>
          </cell>
          <cell r="AI41" t="str">
            <v>HIGH BUILD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COATING/POLYAMIDE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EMP</v>
          </cell>
          <cell r="AI57" t="str">
            <v>EPOXY MIDDLE PRIMER 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RESIN.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 SILICONE RESIN.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SILICONE RESIN.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21.52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650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aintingREV1"/>
      <sheetName val="Coating-WrappingREV1"/>
      <sheetName val="Insulation "/>
      <sheetName val="InsulationREV1"/>
      <sheetName val="Insulation.REV1"/>
      <sheetName val="Painting"/>
      <sheetName val="Coating-Wrapping"/>
      <sheetName val="TH"/>
      <sheetName val="von xay lap"/>
      <sheetName val="von thiet bi"/>
      <sheetName val="chi phi khac"/>
      <sheetName val="phan bo von"/>
      <sheetName val="Du tru von"/>
      <sheetName val="co cau von"/>
      <sheetName val="khau hao"/>
      <sheetName val="Chi phi NVL"/>
      <sheetName val="Gia thanh"/>
      <sheetName val="chi phi NVL cho 1 nam"/>
      <sheetName val="chi phi SX"/>
      <sheetName val="Doanh thu"/>
      <sheetName val="lo lai"/>
      <sheetName val="dong tien"/>
      <sheetName val="nguon tra no"/>
      <sheetName val="thoi gian hoan von"/>
      <sheetName val="NPV&amp;IRR m"/>
      <sheetName val="NPV&amp;IRR t"/>
      <sheetName val="Hoa von"/>
      <sheetName val="do nhay"/>
      <sheetName val="Sheet1"/>
      <sheetName val="Sheet16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COST"/>
      <sheetName val="U_P BASE"/>
      <sheetName val="MTL(UG)"/>
      <sheetName val="MTL(AG)"/>
      <sheetName val="MTL(AG-FF)"/>
      <sheetName val="MTL(F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80"/>
  <sheetViews>
    <sheetView tabSelected="1" zoomScale="115" zoomScaleNormal="115" zoomScalePageLayoutView="0" workbookViewId="0" topLeftCell="A1">
      <pane xSplit="4" ySplit="5" topLeftCell="CJ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U5" sqref="CU5"/>
    </sheetView>
  </sheetViews>
  <sheetFormatPr defaultColWidth="9.140625" defaultRowHeight="18" customHeight="1"/>
  <cols>
    <col min="1" max="1" width="4.57421875" style="39" customWidth="1"/>
    <col min="2" max="2" width="19.00390625" style="82" customWidth="1"/>
    <col min="3" max="3" width="8.140625" style="90" customWidth="1"/>
    <col min="4" max="4" width="12.00390625" style="2" customWidth="1"/>
    <col min="5" max="5" width="6.00390625" style="2" customWidth="1"/>
    <col min="6" max="6" width="15.57421875" style="5" customWidth="1"/>
    <col min="7" max="7" width="12.140625" style="6" customWidth="1"/>
    <col min="8" max="15" width="4.7109375" style="0" customWidth="1"/>
    <col min="16" max="27" width="4.140625" style="0" customWidth="1"/>
    <col min="28" max="28" width="4.57421875" style="24" customWidth="1"/>
    <col min="29" max="29" width="4.7109375" style="24" customWidth="1"/>
    <col min="30" max="41" width="4.140625" style="0" customWidth="1"/>
    <col min="42" max="42" width="4.28125" style="42" customWidth="1"/>
    <col min="43" max="43" width="5.140625" style="42" customWidth="1"/>
    <col min="44" max="44" width="5.28125" style="42" customWidth="1"/>
    <col min="45" max="45" width="10.00390625" style="66" customWidth="1"/>
    <col min="46" max="46" width="3.57421875" style="81" customWidth="1"/>
    <col min="47" max="47" width="9.8515625" style="66" customWidth="1"/>
    <col min="48" max="67" width="4.140625" style="0" customWidth="1"/>
    <col min="68" max="68" width="4.28125" style="42" customWidth="1"/>
    <col min="69" max="69" width="5.140625" style="42" customWidth="1"/>
    <col min="70" max="70" width="9.28125" style="42" customWidth="1"/>
    <col min="71" max="82" width="4.140625" style="0" customWidth="1"/>
    <col min="83" max="83" width="4.28125" style="42" customWidth="1"/>
    <col min="84" max="84" width="5.140625" style="42" customWidth="1"/>
    <col min="85" max="85" width="5.28125" style="42" customWidth="1"/>
    <col min="86" max="86" width="10.00390625" style="66" customWidth="1"/>
    <col min="87" max="87" width="3.57421875" style="81" customWidth="1"/>
    <col min="88" max="88" width="9.8515625" style="66" customWidth="1"/>
    <col min="89" max="104" width="4.140625" style="0" customWidth="1"/>
    <col min="105" max="105" width="4.28125" style="42" customWidth="1"/>
    <col min="106" max="106" width="5.140625" style="42" customWidth="1"/>
    <col min="107" max="107" width="9.28125" style="42" customWidth="1"/>
    <col min="108" max="119" width="4.140625" style="0" customWidth="1"/>
    <col min="120" max="120" width="4.28125" style="42" customWidth="1"/>
    <col min="121" max="121" width="5.140625" style="42" customWidth="1"/>
    <col min="122" max="122" width="5.28125" style="42" customWidth="1"/>
    <col min="123" max="123" width="10.00390625" style="66" customWidth="1"/>
    <col min="124" max="124" width="3.57421875" style="81" customWidth="1"/>
    <col min="125" max="125" width="9.8515625" style="66" customWidth="1"/>
    <col min="126" max="16384" width="9.140625" style="1" customWidth="1"/>
  </cols>
  <sheetData>
    <row r="1" spans="8:123" ht="18" customHeight="1">
      <c r="H1" s="1"/>
      <c r="J1" s="1"/>
      <c r="L1" s="1"/>
      <c r="N1" s="1"/>
      <c r="P1" s="1"/>
      <c r="R1" s="1"/>
      <c r="T1" s="1"/>
      <c r="V1" s="1"/>
      <c r="W1" s="19" t="s">
        <v>62</v>
      </c>
      <c r="X1" s="19"/>
      <c r="Y1" s="19"/>
      <c r="Z1" s="19"/>
      <c r="AA1" s="19"/>
      <c r="AB1" s="19"/>
      <c r="AC1" s="19"/>
      <c r="AD1" s="1"/>
      <c r="AF1" s="1"/>
      <c r="AH1" s="1"/>
      <c r="AJ1" s="1"/>
      <c r="AL1" s="1"/>
      <c r="AN1" s="1"/>
      <c r="AS1" s="98"/>
      <c r="AV1" s="1"/>
      <c r="AX1" s="1"/>
      <c r="AZ1" s="1"/>
      <c r="BB1" s="1"/>
      <c r="BD1" s="1"/>
      <c r="BF1" s="1"/>
      <c r="BH1" s="1"/>
      <c r="BJ1" s="1"/>
      <c r="BL1" s="1"/>
      <c r="BN1" s="1"/>
      <c r="BS1" s="1"/>
      <c r="BU1" s="1"/>
      <c r="BW1" s="1"/>
      <c r="BY1" s="1"/>
      <c r="CA1" s="1"/>
      <c r="CC1" s="1"/>
      <c r="CH1" s="98"/>
      <c r="CK1" s="1"/>
      <c r="CM1" s="1"/>
      <c r="CO1" s="1"/>
      <c r="CQ1" s="1"/>
      <c r="CS1" s="1"/>
      <c r="CU1" s="1"/>
      <c r="CW1" s="1"/>
      <c r="CY1" s="1"/>
      <c r="DD1" s="1"/>
      <c r="DF1" s="1"/>
      <c r="DH1" s="1"/>
      <c r="DJ1" s="1"/>
      <c r="DL1" s="1"/>
      <c r="DN1" s="1"/>
      <c r="DS1" s="98"/>
    </row>
    <row r="2" spans="1:123" ht="18" customHeight="1">
      <c r="A2" s="88"/>
      <c r="B2" s="91"/>
      <c r="C2" s="91"/>
      <c r="D2" s="16"/>
      <c r="E2" s="16"/>
      <c r="F2" s="16"/>
      <c r="G2" s="16"/>
      <c r="H2" s="1"/>
      <c r="J2" s="1"/>
      <c r="L2" s="1"/>
      <c r="N2" s="1"/>
      <c r="P2" s="1"/>
      <c r="R2" s="1"/>
      <c r="T2" s="1"/>
      <c r="V2" s="1"/>
      <c r="AD2" s="1"/>
      <c r="AF2" s="1"/>
      <c r="AH2" s="1"/>
      <c r="AJ2" s="1"/>
      <c r="AL2" s="1"/>
      <c r="AN2" s="1"/>
      <c r="AS2" s="98"/>
      <c r="AV2" s="1"/>
      <c r="AX2" s="1"/>
      <c r="AZ2" s="1"/>
      <c r="BB2" s="1"/>
      <c r="BD2" s="1"/>
      <c r="BF2" s="1"/>
      <c r="BH2" s="1"/>
      <c r="BJ2" s="1"/>
      <c r="BL2" s="1"/>
      <c r="BN2" s="1"/>
      <c r="BS2" s="1"/>
      <c r="BU2" s="1"/>
      <c r="BW2" s="1"/>
      <c r="BY2" s="1"/>
      <c r="CA2" s="1"/>
      <c r="CC2" s="1"/>
      <c r="CH2" s="98"/>
      <c r="CK2" s="1"/>
      <c r="CM2" s="1"/>
      <c r="CO2" s="1"/>
      <c r="CQ2" s="1"/>
      <c r="CS2" s="1"/>
      <c r="CU2" s="1"/>
      <c r="CW2" s="1"/>
      <c r="CY2" s="1"/>
      <c r="DD2" s="1"/>
      <c r="DF2" s="1"/>
      <c r="DH2" s="1"/>
      <c r="DJ2" s="1"/>
      <c r="DL2" s="1"/>
      <c r="DN2" s="1"/>
      <c r="DS2" s="98"/>
    </row>
    <row r="3" spans="1:125" ht="18" customHeight="1">
      <c r="A3" s="203" t="s">
        <v>3</v>
      </c>
      <c r="B3" s="204" t="s">
        <v>86</v>
      </c>
      <c r="C3" s="205"/>
      <c r="D3" s="17"/>
      <c r="E3" s="17"/>
      <c r="F3" s="17"/>
      <c r="G3" s="28"/>
      <c r="H3" s="199" t="s">
        <v>63</v>
      </c>
      <c r="I3" s="200"/>
      <c r="J3" s="199" t="s">
        <v>64</v>
      </c>
      <c r="K3" s="200"/>
      <c r="L3" s="199" t="s">
        <v>72</v>
      </c>
      <c r="M3" s="200"/>
      <c r="N3" s="199" t="s">
        <v>73</v>
      </c>
      <c r="O3" s="200"/>
      <c r="P3" s="52" t="s">
        <v>125</v>
      </c>
      <c r="Q3" s="53"/>
      <c r="R3" s="201" t="s">
        <v>126</v>
      </c>
      <c r="S3" s="202"/>
      <c r="T3" s="201" t="s">
        <v>127</v>
      </c>
      <c r="U3" s="202"/>
      <c r="V3" s="201" t="s">
        <v>75</v>
      </c>
      <c r="W3" s="202"/>
      <c r="X3" s="201" t="s">
        <v>122</v>
      </c>
      <c r="Y3" s="202"/>
      <c r="Z3" s="201" t="s">
        <v>124</v>
      </c>
      <c r="AA3" s="202"/>
      <c r="AB3" s="197" t="s">
        <v>65</v>
      </c>
      <c r="AC3" s="182" t="s">
        <v>66</v>
      </c>
      <c r="AD3" s="199" t="s">
        <v>77</v>
      </c>
      <c r="AE3" s="200"/>
      <c r="AF3" s="199" t="s">
        <v>76</v>
      </c>
      <c r="AG3" s="200"/>
      <c r="AH3" s="199" t="s">
        <v>67</v>
      </c>
      <c r="AI3" s="200"/>
      <c r="AJ3" s="199" t="s">
        <v>79</v>
      </c>
      <c r="AK3" s="200"/>
      <c r="AL3" s="199" t="s">
        <v>82</v>
      </c>
      <c r="AM3" s="200"/>
      <c r="AN3" s="199" t="s">
        <v>74</v>
      </c>
      <c r="AO3" s="200"/>
      <c r="AP3" s="197" t="s">
        <v>65</v>
      </c>
      <c r="AQ3" s="182" t="s">
        <v>68</v>
      </c>
      <c r="AR3" s="185" t="s">
        <v>69</v>
      </c>
      <c r="AS3" s="190" t="s">
        <v>70</v>
      </c>
      <c r="AT3" s="187" t="s">
        <v>71</v>
      </c>
      <c r="AU3" s="187"/>
      <c r="AV3" s="201" t="s">
        <v>177</v>
      </c>
      <c r="AW3" s="202"/>
      <c r="AX3" s="201" t="s">
        <v>178</v>
      </c>
      <c r="AY3" s="202"/>
      <c r="AZ3" s="201" t="s">
        <v>179</v>
      </c>
      <c r="BA3" s="202"/>
      <c r="BB3" s="201" t="s">
        <v>180</v>
      </c>
      <c r="BC3" s="202"/>
      <c r="BD3" s="201" t="s">
        <v>181</v>
      </c>
      <c r="BE3" s="202"/>
      <c r="BF3" s="201" t="s">
        <v>182</v>
      </c>
      <c r="BG3" s="202"/>
      <c r="BH3" s="201" t="s">
        <v>184</v>
      </c>
      <c r="BI3" s="202"/>
      <c r="BJ3" s="201" t="s">
        <v>185</v>
      </c>
      <c r="BK3" s="202"/>
      <c r="BL3" s="201" t="s">
        <v>187</v>
      </c>
      <c r="BM3" s="202"/>
      <c r="BN3" s="201" t="s">
        <v>189</v>
      </c>
      <c r="BO3" s="202"/>
      <c r="BP3" s="197" t="s">
        <v>65</v>
      </c>
      <c r="BQ3" s="182" t="s">
        <v>204</v>
      </c>
      <c r="BR3" s="150"/>
      <c r="BS3" s="199" t="s">
        <v>192</v>
      </c>
      <c r="BT3" s="200"/>
      <c r="BU3" s="201" t="s">
        <v>198</v>
      </c>
      <c r="BV3" s="202"/>
      <c r="BW3" s="201" t="s">
        <v>203</v>
      </c>
      <c r="BX3" s="211"/>
      <c r="BY3" s="199" t="s">
        <v>202</v>
      </c>
      <c r="BZ3" s="200"/>
      <c r="CA3" s="199" t="s">
        <v>200</v>
      </c>
      <c r="CB3" s="200"/>
      <c r="CC3" s="201" t="s">
        <v>197</v>
      </c>
      <c r="CD3" s="202"/>
      <c r="CE3" s="197" t="s">
        <v>65</v>
      </c>
      <c r="CF3" s="182" t="s">
        <v>205</v>
      </c>
      <c r="CG3" s="185" t="s">
        <v>206</v>
      </c>
      <c r="CH3" s="190" t="s">
        <v>70</v>
      </c>
      <c r="CI3" s="187" t="s">
        <v>71</v>
      </c>
      <c r="CJ3" s="187"/>
      <c r="CK3" s="201" t="s">
        <v>210</v>
      </c>
      <c r="CL3" s="202"/>
      <c r="CM3" s="201" t="s">
        <v>212</v>
      </c>
      <c r="CN3" s="202"/>
      <c r="CO3" s="201" t="s">
        <v>200</v>
      </c>
      <c r="CP3" s="202"/>
      <c r="CQ3" s="201" t="s">
        <v>214</v>
      </c>
      <c r="CR3" s="202"/>
      <c r="CS3" s="201" t="s">
        <v>216</v>
      </c>
      <c r="CT3" s="202"/>
      <c r="CU3" s="201" t="s">
        <v>218</v>
      </c>
      <c r="CV3" s="202"/>
      <c r="CW3" s="201" t="s">
        <v>219</v>
      </c>
      <c r="CX3" s="202"/>
      <c r="CY3" s="201" t="s">
        <v>222</v>
      </c>
      <c r="CZ3" s="202"/>
      <c r="DA3" s="197" t="s">
        <v>65</v>
      </c>
      <c r="DB3" s="182" t="s">
        <v>207</v>
      </c>
      <c r="DC3" s="150"/>
      <c r="DD3" s="201" t="s">
        <v>3</v>
      </c>
      <c r="DE3" s="202"/>
      <c r="DF3" s="201"/>
      <c r="DG3" s="202"/>
      <c r="DH3" s="201"/>
      <c r="DI3" s="211"/>
      <c r="DJ3" s="199"/>
      <c r="DK3" s="200"/>
      <c r="DL3" s="199"/>
      <c r="DM3" s="200"/>
      <c r="DN3" s="201"/>
      <c r="DO3" s="202"/>
      <c r="DP3" s="197" t="s">
        <v>65</v>
      </c>
      <c r="DQ3" s="182" t="s">
        <v>208</v>
      </c>
      <c r="DR3" s="185" t="s">
        <v>209</v>
      </c>
      <c r="DS3" s="190" t="s">
        <v>70</v>
      </c>
      <c r="DT3" s="187" t="s">
        <v>71</v>
      </c>
      <c r="DU3" s="187"/>
    </row>
    <row r="4" spans="1:125" ht="18" customHeight="1">
      <c r="A4" s="203"/>
      <c r="B4" s="206"/>
      <c r="C4" s="207"/>
      <c r="H4" s="195"/>
      <c r="I4" s="196"/>
      <c r="J4" s="195"/>
      <c r="K4" s="196"/>
      <c r="L4" s="195" t="s">
        <v>81</v>
      </c>
      <c r="M4" s="196"/>
      <c r="N4" s="195" t="s">
        <v>78</v>
      </c>
      <c r="O4" s="196"/>
      <c r="P4" s="50" t="s">
        <v>128</v>
      </c>
      <c r="Q4" s="51"/>
      <c r="R4" s="48"/>
      <c r="S4" s="49"/>
      <c r="T4" s="193" t="s">
        <v>128</v>
      </c>
      <c r="U4" s="194"/>
      <c r="V4" s="48"/>
      <c r="W4" s="49"/>
      <c r="X4" s="193" t="s">
        <v>123</v>
      </c>
      <c r="Y4" s="194"/>
      <c r="Z4" s="193"/>
      <c r="AA4" s="194"/>
      <c r="AB4" s="198"/>
      <c r="AC4" s="183"/>
      <c r="AD4" s="195"/>
      <c r="AE4" s="196"/>
      <c r="AF4" s="195" t="s">
        <v>80</v>
      </c>
      <c r="AG4" s="196"/>
      <c r="AH4" s="195"/>
      <c r="AI4" s="196"/>
      <c r="AJ4" s="195"/>
      <c r="AK4" s="196"/>
      <c r="AL4" s="195" t="s">
        <v>83</v>
      </c>
      <c r="AM4" s="196"/>
      <c r="AN4" s="195" t="s">
        <v>84</v>
      </c>
      <c r="AO4" s="196"/>
      <c r="AP4" s="198"/>
      <c r="AQ4" s="183"/>
      <c r="AR4" s="186"/>
      <c r="AS4" s="191"/>
      <c r="AT4" s="188"/>
      <c r="AU4" s="188"/>
      <c r="AV4" s="193"/>
      <c r="AW4" s="194"/>
      <c r="AX4" s="146"/>
      <c r="AY4" s="146"/>
      <c r="AZ4" s="48"/>
      <c r="BA4" s="49"/>
      <c r="BB4" s="146"/>
      <c r="BC4" s="146"/>
      <c r="BD4" s="48"/>
      <c r="BE4" s="49"/>
      <c r="BF4" s="193" t="s">
        <v>183</v>
      </c>
      <c r="BG4" s="194"/>
      <c r="BH4" s="193"/>
      <c r="BI4" s="194"/>
      <c r="BJ4" s="193" t="s">
        <v>186</v>
      </c>
      <c r="BK4" s="194"/>
      <c r="BL4" s="193" t="s">
        <v>188</v>
      </c>
      <c r="BM4" s="194"/>
      <c r="BN4" s="193" t="s">
        <v>190</v>
      </c>
      <c r="BO4" s="194"/>
      <c r="BP4" s="198"/>
      <c r="BQ4" s="183"/>
      <c r="BR4" s="151"/>
      <c r="BS4" s="193" t="s">
        <v>193</v>
      </c>
      <c r="BT4" s="194"/>
      <c r="BU4" s="193" t="s">
        <v>199</v>
      </c>
      <c r="BV4" s="194"/>
      <c r="BW4" s="146"/>
      <c r="BX4" s="146"/>
      <c r="BY4" s="195"/>
      <c r="BZ4" s="196"/>
      <c r="CA4" s="195" t="s">
        <v>201</v>
      </c>
      <c r="CB4" s="196"/>
      <c r="CC4" s="195"/>
      <c r="CD4" s="196"/>
      <c r="CE4" s="198"/>
      <c r="CF4" s="183"/>
      <c r="CG4" s="186"/>
      <c r="CH4" s="191"/>
      <c r="CI4" s="188"/>
      <c r="CJ4" s="188"/>
      <c r="CK4" s="193" t="s">
        <v>211</v>
      </c>
      <c r="CL4" s="194"/>
      <c r="CM4" s="146"/>
      <c r="CN4" s="146"/>
      <c r="CO4" s="193" t="s">
        <v>213</v>
      </c>
      <c r="CP4" s="194"/>
      <c r="CQ4" s="146" t="s">
        <v>215</v>
      </c>
      <c r="CR4" s="146"/>
      <c r="CS4" s="193" t="s">
        <v>217</v>
      </c>
      <c r="CT4" s="194"/>
      <c r="CU4" s="193"/>
      <c r="CV4" s="194"/>
      <c r="CW4" s="193" t="s">
        <v>220</v>
      </c>
      <c r="CX4" s="194"/>
      <c r="CY4" s="193" t="s">
        <v>223</v>
      </c>
      <c r="CZ4" s="194"/>
      <c r="DA4" s="198"/>
      <c r="DB4" s="183"/>
      <c r="DC4" s="151"/>
      <c r="DD4" s="193" t="s">
        <v>221</v>
      </c>
      <c r="DE4" s="194"/>
      <c r="DF4" s="193"/>
      <c r="DG4" s="194"/>
      <c r="DH4" s="146"/>
      <c r="DI4" s="146"/>
      <c r="DJ4" s="195"/>
      <c r="DK4" s="196"/>
      <c r="DL4" s="195"/>
      <c r="DM4" s="196"/>
      <c r="DN4" s="195"/>
      <c r="DO4" s="196"/>
      <c r="DP4" s="198"/>
      <c r="DQ4" s="183"/>
      <c r="DR4" s="186"/>
      <c r="DS4" s="191"/>
      <c r="DT4" s="188"/>
      <c r="DU4" s="188"/>
    </row>
    <row r="5" spans="1:125" ht="28.5" customHeight="1">
      <c r="A5" s="203"/>
      <c r="B5" s="208"/>
      <c r="C5" s="209"/>
      <c r="D5" s="3" t="s">
        <v>14</v>
      </c>
      <c r="E5" s="3" t="s">
        <v>15</v>
      </c>
      <c r="F5" s="210" t="s">
        <v>16</v>
      </c>
      <c r="G5" s="210"/>
      <c r="H5" s="14"/>
      <c r="I5" s="15"/>
      <c r="J5" s="14"/>
      <c r="K5" s="15"/>
      <c r="L5" s="14">
        <v>7</v>
      </c>
      <c r="M5" s="15"/>
      <c r="N5" s="14">
        <v>3</v>
      </c>
      <c r="O5" s="15"/>
      <c r="P5" s="14">
        <v>3</v>
      </c>
      <c r="Q5" s="15"/>
      <c r="R5" s="14">
        <v>3</v>
      </c>
      <c r="S5" s="15"/>
      <c r="T5" s="14">
        <v>3</v>
      </c>
      <c r="U5" s="15"/>
      <c r="V5" s="14">
        <v>5</v>
      </c>
      <c r="W5" s="15"/>
      <c r="X5" s="14">
        <v>3</v>
      </c>
      <c r="Y5" s="15"/>
      <c r="Z5" s="14">
        <v>7</v>
      </c>
      <c r="AA5" s="15"/>
      <c r="AB5" s="54">
        <f>Z5+X5+V5+T5+R5+P5</f>
        <v>24</v>
      </c>
      <c r="AC5" s="184"/>
      <c r="AD5" s="14">
        <v>3</v>
      </c>
      <c r="AE5" s="15"/>
      <c r="AF5" s="14">
        <v>6</v>
      </c>
      <c r="AG5" s="15"/>
      <c r="AH5" s="14">
        <v>5</v>
      </c>
      <c r="AI5" s="15"/>
      <c r="AJ5" s="14">
        <v>5</v>
      </c>
      <c r="AK5" s="15"/>
      <c r="AL5" s="14">
        <v>3</v>
      </c>
      <c r="AM5" s="15"/>
      <c r="AN5" s="14">
        <v>4</v>
      </c>
      <c r="AO5" s="15"/>
      <c r="AP5" s="43">
        <f>AN5+AL5+AJ5+AH5+AF5+AD5</f>
        <v>26</v>
      </c>
      <c r="AQ5" s="184"/>
      <c r="AR5" s="160">
        <f>AP5+AB5</f>
        <v>50</v>
      </c>
      <c r="AS5" s="192"/>
      <c r="AT5" s="189"/>
      <c r="AU5" s="189"/>
      <c r="AV5" s="14">
        <v>3</v>
      </c>
      <c r="AW5" s="15"/>
      <c r="AX5" s="14">
        <v>3</v>
      </c>
      <c r="AY5" s="15"/>
      <c r="AZ5" s="14">
        <v>5</v>
      </c>
      <c r="BA5" s="15"/>
      <c r="BB5" s="14">
        <v>3</v>
      </c>
      <c r="BC5" s="15"/>
      <c r="BD5" s="14">
        <v>3</v>
      </c>
      <c r="BE5" s="15"/>
      <c r="BF5" s="14">
        <v>3</v>
      </c>
      <c r="BG5" s="15"/>
      <c r="BH5" s="14">
        <v>4</v>
      </c>
      <c r="BI5" s="15"/>
      <c r="BJ5" s="14">
        <v>3</v>
      </c>
      <c r="BK5" s="15"/>
      <c r="BL5" s="14">
        <v>3</v>
      </c>
      <c r="BM5" s="15"/>
      <c r="BN5" s="14">
        <v>2</v>
      </c>
      <c r="BO5" s="15"/>
      <c r="BP5" s="43">
        <f>BN5+BL5+BJ5+BH5+BF5+BD5+BB5+AZ5+AX5+AV5</f>
        <v>32</v>
      </c>
      <c r="BQ5" s="184"/>
      <c r="BR5" s="149"/>
      <c r="BS5" s="14">
        <v>1</v>
      </c>
      <c r="BT5" s="15"/>
      <c r="BU5" s="14">
        <v>4</v>
      </c>
      <c r="BV5" s="15"/>
      <c r="BW5" s="14">
        <v>4</v>
      </c>
      <c r="BX5" s="15"/>
      <c r="BY5" s="14">
        <v>3</v>
      </c>
      <c r="BZ5" s="15"/>
      <c r="CA5" s="14">
        <v>4</v>
      </c>
      <c r="CB5" s="15"/>
      <c r="CC5" s="14">
        <v>3</v>
      </c>
      <c r="CD5" s="15"/>
      <c r="CE5" s="43">
        <f>CC5+CA5+BY5+BW5+BU5+BS5</f>
        <v>19</v>
      </c>
      <c r="CF5" s="184"/>
      <c r="CG5" s="164">
        <f>CE5+BP5</f>
        <v>51</v>
      </c>
      <c r="CH5" s="192"/>
      <c r="CI5" s="189"/>
      <c r="CJ5" s="189"/>
      <c r="CK5" s="14">
        <v>5</v>
      </c>
      <c r="CL5" s="15"/>
      <c r="CM5" s="14">
        <v>3</v>
      </c>
      <c r="CN5" s="15"/>
      <c r="CO5" s="14">
        <v>3</v>
      </c>
      <c r="CP5" s="15"/>
      <c r="CQ5" s="14">
        <v>3</v>
      </c>
      <c r="CR5" s="15"/>
      <c r="CS5" s="14">
        <v>3</v>
      </c>
      <c r="CT5" s="15"/>
      <c r="CU5" s="14">
        <v>4</v>
      </c>
      <c r="CV5" s="15"/>
      <c r="CW5" s="14">
        <v>2</v>
      </c>
      <c r="CX5" s="15"/>
      <c r="CY5" s="14">
        <v>2</v>
      </c>
      <c r="CZ5" s="15"/>
      <c r="DA5" s="43">
        <f>CY5+CW5+CU5+CS5+CQ5+CO5+CM5+CK5</f>
        <v>25</v>
      </c>
      <c r="DB5" s="184"/>
      <c r="DC5" s="149"/>
      <c r="DD5" s="14">
        <v>4</v>
      </c>
      <c r="DE5" s="15"/>
      <c r="DF5" s="14"/>
      <c r="DG5" s="15"/>
      <c r="DH5" s="14"/>
      <c r="DI5" s="15"/>
      <c r="DJ5" s="14"/>
      <c r="DK5" s="15"/>
      <c r="DL5" s="14"/>
      <c r="DM5" s="15"/>
      <c r="DN5" s="14"/>
      <c r="DO5" s="15"/>
      <c r="DP5" s="43" t="e">
        <f>DN5+DL5+DJ5+DH5+DF5+#REF!</f>
        <v>#REF!</v>
      </c>
      <c r="DQ5" s="184"/>
      <c r="DR5" s="164" t="e">
        <f>DP5+DA5</f>
        <v>#REF!</v>
      </c>
      <c r="DS5" s="192"/>
      <c r="DT5" s="189"/>
      <c r="DU5" s="189"/>
    </row>
    <row r="6" spans="1:125" ht="18" customHeight="1">
      <c r="A6" s="40">
        <v>1</v>
      </c>
      <c r="B6" s="59" t="s">
        <v>129</v>
      </c>
      <c r="C6" s="92" t="s">
        <v>25</v>
      </c>
      <c r="D6" s="73">
        <v>33837</v>
      </c>
      <c r="E6" s="89" t="s">
        <v>32</v>
      </c>
      <c r="F6" s="74" t="s">
        <v>42</v>
      </c>
      <c r="G6" s="75" t="s">
        <v>12</v>
      </c>
      <c r="H6" s="10"/>
      <c r="I6" s="10"/>
      <c r="J6" s="10"/>
      <c r="K6" s="10"/>
      <c r="L6" s="10">
        <v>6</v>
      </c>
      <c r="M6" s="10"/>
      <c r="N6" s="10">
        <v>7</v>
      </c>
      <c r="O6" s="10"/>
      <c r="P6" s="87">
        <v>6</v>
      </c>
      <c r="Q6" s="87"/>
      <c r="R6" s="87">
        <v>6</v>
      </c>
      <c r="S6" s="87"/>
      <c r="T6" s="87">
        <v>7</v>
      </c>
      <c r="U6" s="87">
        <v>3</v>
      </c>
      <c r="V6" s="87">
        <v>5</v>
      </c>
      <c r="W6" s="87"/>
      <c r="X6" s="87">
        <v>7</v>
      </c>
      <c r="Y6" s="87"/>
      <c r="Z6" s="87">
        <v>6</v>
      </c>
      <c r="AA6" s="87"/>
      <c r="AB6" s="20">
        <f>Z6*$Z$5+X6*$X$5+V6*$V$5+T6*$T$5+R6*$R$5+P6*$P$5</f>
        <v>145</v>
      </c>
      <c r="AC6" s="21">
        <f>AB6/$AB$5</f>
        <v>6.041666666666667</v>
      </c>
      <c r="AD6" s="87">
        <v>6</v>
      </c>
      <c r="AE6" s="87"/>
      <c r="AF6" s="87">
        <v>6</v>
      </c>
      <c r="AG6" s="87"/>
      <c r="AH6" s="87">
        <v>5</v>
      </c>
      <c r="AI6" s="87"/>
      <c r="AJ6" s="87">
        <v>6</v>
      </c>
      <c r="AK6" s="87"/>
      <c r="AL6" s="87">
        <v>6</v>
      </c>
      <c r="AM6" s="87">
        <v>4</v>
      </c>
      <c r="AN6" s="87">
        <v>7</v>
      </c>
      <c r="AO6" s="87"/>
      <c r="AP6" s="94">
        <f aca="true" t="shared" si="0" ref="AP6:AP43">AN6*$AN$5+AL6*$AL$5+AJ6*$AJ$5+AH6*$AH$5+AF6*$AF$5+AD6*$AD$5</f>
        <v>155</v>
      </c>
      <c r="AQ6" s="95">
        <f aca="true" t="shared" si="1" ref="AQ6:AQ43">AP6/$AP$5</f>
        <v>5.961538461538462</v>
      </c>
      <c r="AR6" s="95">
        <f aca="true" t="shared" si="2" ref="AR6:AR43">(AP6+AB6)/$AR$5</f>
        <v>6</v>
      </c>
      <c r="AS6" s="55" t="str">
        <f aca="true" t="shared" si="3" ref="AS6:AS43">IF(AR6&gt;=8.995,"XuÊt s¾c",IF(AR6&gt;=7.995,"Giái",IF(AR6&gt;=6.995,"Kh¸",IF(AR6&gt;=5.995,"TB Kh¸",IF(AR6&gt;=4.995,"Trung b×nh",IF(AR6&gt;=3.995,"YÕu",IF(AR6&lt;3.995,"KÐm")))))))</f>
        <v>TB Kh¸</v>
      </c>
      <c r="AT6" s="64">
        <f>SUM((IF(L6&gt;=5,0,$L$5)),(IF(N6&gt;=5,0,$N$5)),(IF(P6&gt;=5,0,$P$5)),(IF(R6&gt;=5,0,$R$5)),,(IF(T6&gt;=5,0,$T$5)),(IF(V6&gt;=5,0,$V$5)),(IF(AD6&gt;=5,0,$AD$5)),,(IF(AF6&gt;=5,0,$AF$5)),(IF(AH6&gt;=5,0,$AH$5)),(IF(AJ6&gt;=5,0,$AJ$5)),(IF(AL6&gt;=5,0,$AL$5)),(IF(AN6&gt;=5,0,$AN$5)))</f>
        <v>0</v>
      </c>
      <c r="AU6" s="56" t="str">
        <f>IF($AR6&lt;3.495,"Th«i häc",IF($AR6&lt;4.995,"Ngõng häc",IF($AT6&gt;25,"Ngõng häc","Lªn líp")))</f>
        <v>Lªn líp</v>
      </c>
      <c r="AV6" s="87">
        <v>6</v>
      </c>
      <c r="AW6" s="87"/>
      <c r="AX6" s="87">
        <v>5</v>
      </c>
      <c r="AY6" s="87"/>
      <c r="AZ6" s="87">
        <v>6</v>
      </c>
      <c r="BA6" s="87"/>
      <c r="BB6" s="87">
        <v>6</v>
      </c>
      <c r="BC6" s="87"/>
      <c r="BD6" s="87">
        <v>5</v>
      </c>
      <c r="BE6" s="87">
        <v>3</v>
      </c>
      <c r="BF6" s="87">
        <v>7</v>
      </c>
      <c r="BG6" s="87"/>
      <c r="BH6" s="87">
        <v>8</v>
      </c>
      <c r="BI6" s="87"/>
      <c r="BJ6" s="87">
        <v>4</v>
      </c>
      <c r="BK6" s="87">
        <v>4</v>
      </c>
      <c r="BL6" s="87">
        <v>5</v>
      </c>
      <c r="BM6" s="87"/>
      <c r="BN6" s="87">
        <v>5</v>
      </c>
      <c r="BO6" s="87"/>
      <c r="BP6" s="148">
        <f>BN6*$BN$5+BL6*$BL$5+BJ6*$BJ$5+BH6*$BH$5+BF6*$BF$5+BD6*$BD$5+BB6*$BB$5+AZ6*$AZ$5+AX6*$AX$5+AV6*$AV$5</f>
        <v>186</v>
      </c>
      <c r="BQ6" s="147">
        <f>BP6/$BP$5</f>
        <v>5.8125</v>
      </c>
      <c r="BR6" s="153" t="str">
        <f aca="true" t="shared" si="4" ref="BR6:BR43">IF(BQ6&gt;=8.995,"Xuất sắc",IF(BQ6&gt;=7.995,"Giỏi",IF(BQ6&gt;=6.995,"Khá",IF(BQ6&gt;=5.995,"TB Khá",IF(BQ6&gt;=4.995,"Trung bình",IF(BQ6&gt;=3.995,"Yếu",IF(BQ6&lt;3.995,"Kém")))))))</f>
        <v>Trung bình</v>
      </c>
      <c r="BS6" s="87">
        <v>7</v>
      </c>
      <c r="BT6" s="87"/>
      <c r="BU6" s="87">
        <v>6</v>
      </c>
      <c r="BV6" s="87"/>
      <c r="BW6" s="87">
        <v>8</v>
      </c>
      <c r="BX6" s="87"/>
      <c r="BY6" s="87">
        <v>5</v>
      </c>
      <c r="BZ6" s="87"/>
      <c r="CA6" s="87">
        <v>5</v>
      </c>
      <c r="CB6" s="87"/>
      <c r="CC6" s="87">
        <v>6</v>
      </c>
      <c r="CD6" s="87"/>
      <c r="CE6" s="148">
        <f>CC6*$CC$5+CA6*$CA$5+BY6*$BY$5+BW6*$BW$5+BU6*$BU$5+BS6*$BS$5</f>
        <v>116</v>
      </c>
      <c r="CF6" s="147">
        <f>CE6/$CE$5</f>
        <v>6.105263157894737</v>
      </c>
      <c r="CG6" s="147">
        <f>(CE6+BP6)/$CG$5</f>
        <v>5.921568627450981</v>
      </c>
      <c r="CH6" s="55" t="str">
        <f aca="true" t="shared" si="5" ref="CH6:CH43">IF(CG6&gt;=8.995,"XuÊt s¾c",IF(CG6&gt;=7.995,"Giái",IF(CG6&gt;=6.995,"Kh¸",IF(CG6&gt;=5.995,"TB Kh¸",IF(CG6&gt;=4.995,"Trung b×nh",IF(CG6&gt;=3.995,"YÕu",IF(CG6&lt;3.995,"KÐm")))))))</f>
        <v>Trung b×nh</v>
      </c>
      <c r="CI6" s="161">
        <f>SUM((IF(AV6&gt;=5,0,$AV$5)),(IF(AX6&gt;=5,0,AX$5)),(IF(AZ6&gt;=5,0,$AZ$5)),(IF(BB6&gt;=5,0,$BB$5)),,(IF(BD6&gt;=5,0,$BD$5)),(IF(BF6&gt;=5,0,$BF$5)),(IF(BH6&gt;=5,0,$BH$5)),,(IF(BJ6&gt;=5,0,$BJ$5)),(IF(BL6&gt;=5,0,$BL$5)),(IF(BN6&gt;=5,0,$BN$5)),(IF(BS6&gt;=5,0,$BS$5)),(IF(BU6&gt;=5,0,$BU$5)),(IF(BW6&gt;=5,0,$BW$5)),(IF(BY6&gt;=5,0,$BY$5)),(IF(CA6&gt;=5,0,$CA$5)),(IF(CC6&gt;=5,0,$CC$5)))</f>
        <v>3</v>
      </c>
      <c r="CJ6" s="165" t="str">
        <f>IF($CG6&lt;3.495,"Th«i häc",IF($CG6&lt;4.995,"Ngõng häc",IF($CI6&gt;25,"Ngõng häc","Lªn líp")))</f>
        <v>Lªn líp</v>
      </c>
      <c r="CK6" s="87">
        <v>8</v>
      </c>
      <c r="CL6" s="87"/>
      <c r="CM6" s="87">
        <v>8</v>
      </c>
      <c r="CN6" s="87"/>
      <c r="CO6" s="87">
        <v>8</v>
      </c>
      <c r="CP6" s="87"/>
      <c r="CQ6" s="87">
        <v>5</v>
      </c>
      <c r="CR6" s="87"/>
      <c r="CS6" s="87">
        <v>5</v>
      </c>
      <c r="CT6" s="87"/>
      <c r="CU6" s="87">
        <v>6</v>
      </c>
      <c r="CV6" s="87"/>
      <c r="CW6" s="87">
        <v>8</v>
      </c>
      <c r="CX6" s="87"/>
      <c r="CY6" s="87">
        <v>7</v>
      </c>
      <c r="CZ6" s="87"/>
      <c r="DA6" s="148">
        <f>CY6*$CY$5+CW6*$CW$5+CU6*$CU$5+CS6*$CS$5+CQ6*$CQ$5+CO6*$CO$5+CM6*$CM$5+CK6*$CK$5</f>
        <v>172</v>
      </c>
      <c r="DB6" s="147">
        <f>DA6/$DA$5</f>
        <v>6.88</v>
      </c>
      <c r="DC6" s="153" t="str">
        <f aca="true" t="shared" si="6" ref="DC6:DC43">IF(DB6&gt;=8.995,"Xuất sắc",IF(DB6&gt;=7.995,"Giỏi",IF(DB6&gt;=6.995,"Khá",IF(DB6&gt;=5.995,"TB Khá",IF(DB6&gt;=4.995,"Trung bình",IF(DB6&gt;=3.995,"Yếu",IF(DB6&lt;3.995,"Kém")))))))</f>
        <v>TB Khá</v>
      </c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148" t="e">
        <f>DN6*$CC$5+DL6*$CA$5+DJ6*$BY$5+DH6*$BW$5+DF6*$BU$5+#REF!*$BS$5</f>
        <v>#REF!</v>
      </c>
      <c r="DQ6" s="147" t="e">
        <f>DP6/$CE$5</f>
        <v>#REF!</v>
      </c>
      <c r="DR6" s="147" t="e">
        <f>(DP6+DA6)/$CG$5</f>
        <v>#REF!</v>
      </c>
      <c r="DS6" s="55" t="e">
        <f aca="true" t="shared" si="7" ref="DS6:DS43">IF(DR6&gt;=8.995,"XuÊt s¾c",IF(DR6&gt;=7.995,"Giái",IF(DR6&gt;=6.995,"Kh¸",IF(DR6&gt;=5.995,"TB Kh¸",IF(DR6&gt;=4.995,"Trung b×nh",IF(DR6&gt;=3.995,"YÕu",IF(DR6&lt;3.995,"KÐm")))))))</f>
        <v>#REF!</v>
      </c>
      <c r="DT6" s="161" t="e">
        <f>SUM((IF(CK6&gt;=5,0,$AV$5)),(IF(CM6&gt;=5,0,CM$5)),(IF(CO6&gt;=5,0,$AZ$5)),(IF(CQ6&gt;=5,0,$BB$5)),,(IF(CS6&gt;=5,0,$BD$5)),(IF(CU6&gt;=5,0,$BF$5)),(IF(CW6&gt;=5,0,$BH$5)),,(IF(DD6&gt;=5,0,$BJ$5)),(IF(CY6&gt;=5,0,$BL$5)),(IF(#REF!&gt;=5,0,$BN$5)),(IF(#REF!&gt;=5,0,$BS$5)),(IF(DF6&gt;=5,0,$BU$5)),(IF(DH6&gt;=5,0,$BW$5)),(IF(DJ6&gt;=5,0,$BY$5)),(IF(DL6&gt;=5,0,$CA$5)),(IF(DN6&gt;=5,0,$CC$5)))</f>
        <v>#REF!</v>
      </c>
      <c r="DU6" s="165" t="str">
        <f>IF($CG6&lt;3.495,"Th«i häc",IF($CG6&lt;4.995,"Ngõng häc",IF($CI6&gt;25,"Ngõng häc","Lªn líp")))</f>
        <v>Lªn líp</v>
      </c>
    </row>
    <row r="7" spans="1:125" ht="18" customHeight="1">
      <c r="A7" s="41">
        <v>2</v>
      </c>
      <c r="B7" s="60" t="s">
        <v>130</v>
      </c>
      <c r="C7" s="83" t="s">
        <v>88</v>
      </c>
      <c r="D7" s="76">
        <v>33513</v>
      </c>
      <c r="E7" s="47" t="s">
        <v>21</v>
      </c>
      <c r="F7" s="77" t="s">
        <v>52</v>
      </c>
      <c r="G7" s="78" t="s">
        <v>36</v>
      </c>
      <c r="H7" s="11"/>
      <c r="I7" s="11"/>
      <c r="J7" s="11"/>
      <c r="K7" s="11"/>
      <c r="L7" s="11">
        <v>5</v>
      </c>
      <c r="M7" s="11"/>
      <c r="N7" s="11">
        <v>7</v>
      </c>
      <c r="O7" s="11"/>
      <c r="P7" s="84">
        <v>8</v>
      </c>
      <c r="Q7" s="84"/>
      <c r="R7" s="84">
        <v>7</v>
      </c>
      <c r="S7" s="84"/>
      <c r="T7" s="84">
        <v>5</v>
      </c>
      <c r="U7" s="84"/>
      <c r="V7" s="84">
        <v>5</v>
      </c>
      <c r="W7" s="84"/>
      <c r="X7" s="84">
        <v>7</v>
      </c>
      <c r="Y7" s="84"/>
      <c r="Z7" s="84">
        <v>5</v>
      </c>
      <c r="AA7" s="84"/>
      <c r="AB7" s="22">
        <f aca="true" t="shared" si="8" ref="AB7:AB43">Z7*$Z$5+X7*$X$5+V7*$V$5+T7*$T$5+R7*$R$5+P7*$P$5</f>
        <v>141</v>
      </c>
      <c r="AC7" s="23">
        <f aca="true" t="shared" si="9" ref="AC7:AC43">AB7/$AB$5</f>
        <v>5.875</v>
      </c>
      <c r="AD7" s="84">
        <v>6</v>
      </c>
      <c r="AE7" s="84"/>
      <c r="AF7" s="84">
        <v>6</v>
      </c>
      <c r="AG7" s="84"/>
      <c r="AH7" s="84">
        <v>5</v>
      </c>
      <c r="AI7" s="84"/>
      <c r="AJ7" s="84">
        <v>5</v>
      </c>
      <c r="AK7" s="84"/>
      <c r="AL7" s="84">
        <v>5</v>
      </c>
      <c r="AM7" s="84">
        <v>4</v>
      </c>
      <c r="AN7" s="84">
        <v>6</v>
      </c>
      <c r="AO7" s="84"/>
      <c r="AP7" s="96">
        <f t="shared" si="0"/>
        <v>143</v>
      </c>
      <c r="AQ7" s="97">
        <f t="shared" si="1"/>
        <v>5.5</v>
      </c>
      <c r="AR7" s="97">
        <f t="shared" si="2"/>
        <v>5.68</v>
      </c>
      <c r="AS7" s="57" t="str">
        <f t="shared" si="3"/>
        <v>Trung b×nh</v>
      </c>
      <c r="AT7" s="65">
        <f aca="true" t="shared" si="10" ref="AT7:AT40">SUM((IF(L7&gt;=5,0,$L$5)),(IF(N7&gt;=5,0,$N$5)),(IF(P7&gt;=5,0,$P$5)),(IF(R7&gt;=5,0,$R$5)),,(IF(T7&gt;=5,0,$T$5)),(IF(V7&gt;=5,0,$V$5)),(IF(AD7&gt;=5,0,$AD$5)),,(IF(AF7&gt;=5,0,$AF$5)),(IF(AH7&gt;=5,0,$AH$5)),(IF(AJ7&gt;=5,0,$AJ$5)),(IF(AL7&gt;=5,0,$AL$5)),(IF(AN7&gt;=5,0,$AN$5)))</f>
        <v>0</v>
      </c>
      <c r="AU7" s="58" t="str">
        <f aca="true" t="shared" si="11" ref="AU7:AU43">IF($AR7&lt;3.495,"Th«i häc",IF($AR7&lt;4.995,"Ngõng häc",IF($AT7&gt;25,"Ngõng häc","Lªn líp")))</f>
        <v>Lªn líp</v>
      </c>
      <c r="AV7" s="84">
        <v>5</v>
      </c>
      <c r="AW7" s="84"/>
      <c r="AX7" s="84">
        <v>6</v>
      </c>
      <c r="AY7" s="84"/>
      <c r="AZ7" s="84">
        <v>7</v>
      </c>
      <c r="BA7" s="84"/>
      <c r="BB7" s="84">
        <v>5</v>
      </c>
      <c r="BC7" s="84"/>
      <c r="BD7" s="84">
        <v>5</v>
      </c>
      <c r="BE7" s="84">
        <v>4</v>
      </c>
      <c r="BF7" s="84">
        <v>7</v>
      </c>
      <c r="BG7" s="84"/>
      <c r="BH7" s="84">
        <v>7</v>
      </c>
      <c r="BI7" s="84"/>
      <c r="BJ7" s="84">
        <v>6</v>
      </c>
      <c r="BK7" s="84"/>
      <c r="BL7" s="84">
        <v>5</v>
      </c>
      <c r="BM7" s="84">
        <v>4</v>
      </c>
      <c r="BN7" s="84">
        <v>5</v>
      </c>
      <c r="BO7" s="84"/>
      <c r="BP7" s="128">
        <f aca="true" t="shared" si="12" ref="BP7:BP43">BN7*$BN$5+BL7*$BL$5+BJ7*$BJ$5+BH7*$BH$5+BF7*$BF$5+BD7*$BD$5+BB7*$BB$5+AZ7*$AZ$5+AX7*$AX$5+AV7*$AV$5</f>
        <v>190</v>
      </c>
      <c r="BQ7" s="129">
        <f>BP7/$BP$5</f>
        <v>5.9375</v>
      </c>
      <c r="BR7" s="153" t="str">
        <f t="shared" si="4"/>
        <v>Trung bình</v>
      </c>
      <c r="BS7" s="84">
        <v>6</v>
      </c>
      <c r="BT7" s="84"/>
      <c r="BU7" s="84">
        <v>7</v>
      </c>
      <c r="BV7" s="84"/>
      <c r="BW7" s="84">
        <v>8</v>
      </c>
      <c r="BX7" s="84"/>
      <c r="BY7" s="84">
        <v>6</v>
      </c>
      <c r="BZ7" s="84"/>
      <c r="CA7" s="84">
        <v>6</v>
      </c>
      <c r="CB7" s="84"/>
      <c r="CC7" s="84">
        <v>8</v>
      </c>
      <c r="CD7" s="84"/>
      <c r="CE7" s="128">
        <f aca="true" t="shared" si="13" ref="CE7:CE43">CC7*$CC$5+CA7*$CA$5+BY7*$BY$5+BW7*$BW$5+BU7*$BU$5+BS7*$BS$5</f>
        <v>132</v>
      </c>
      <c r="CF7" s="129">
        <f aca="true" t="shared" si="14" ref="CF7:CF43">CE7/$CE$5</f>
        <v>6.947368421052632</v>
      </c>
      <c r="CG7" s="129">
        <f aca="true" t="shared" si="15" ref="CG7:CG43">(CE7+BP7)/$CG$5</f>
        <v>6.313725490196078</v>
      </c>
      <c r="CH7" s="57" t="str">
        <f t="shared" si="5"/>
        <v>TB Kh¸</v>
      </c>
      <c r="CI7" s="162">
        <f aca="true" t="shared" si="16" ref="CI7:CI43">SUM((IF(AV7&gt;=5,0,$AV$5)),(IF(AX7&gt;=5,0,AX$5)),(IF(AZ7&gt;=5,0,$AZ$5)),(IF(BB7&gt;=5,0,$BB$5)),,(IF(BD7&gt;=5,0,$BD$5)),(IF(BF7&gt;=5,0,$BF$5)),(IF(BH7&gt;=5,0,$BH$5)),,(IF(BJ7&gt;=5,0,$BJ$5)),(IF(BL7&gt;=5,0,$BL$5)),(IF(BN7&gt;=5,0,$BN$5)),(IF(BS7&gt;=5,0,$BS$5)),(IF(BU7&gt;=5,0,$BU$5)),(IF(BW7&gt;=5,0,$BW$5)),(IF(BY7&gt;=5,0,$BY$5)),(IF(CA7&gt;=5,0,$CA$5)),(IF(CC7&gt;=5,0,$CC$5)))</f>
        <v>0</v>
      </c>
      <c r="CJ7" s="166" t="str">
        <f aca="true" t="shared" si="17" ref="CJ7:CJ43">IF($CG7&lt;3.495,"Th«i häc",IF($CG7&lt;4.995,"Ngõng häc",IF($CI7&gt;25,"Ngõng häc","Lªn líp")))</f>
        <v>Lªn líp</v>
      </c>
      <c r="CK7" s="84">
        <v>7</v>
      </c>
      <c r="CL7" s="84"/>
      <c r="CM7" s="84">
        <v>7</v>
      </c>
      <c r="CN7" s="84"/>
      <c r="CO7" s="84">
        <v>6</v>
      </c>
      <c r="CP7" s="84"/>
      <c r="CQ7" s="84">
        <v>7</v>
      </c>
      <c r="CR7" s="84"/>
      <c r="CS7" s="84">
        <v>5</v>
      </c>
      <c r="CT7" s="84"/>
      <c r="CU7" s="84">
        <v>6</v>
      </c>
      <c r="CV7" s="84"/>
      <c r="CW7" s="84">
        <v>9</v>
      </c>
      <c r="CX7" s="84"/>
      <c r="CY7" s="84">
        <v>7</v>
      </c>
      <c r="CZ7" s="84"/>
      <c r="DA7" s="148">
        <f aca="true" t="shared" si="18" ref="DA7:DA43">CY7*$CY$5+CW7*$CW$5+CU7*$CU$5+CS7*$CS$5+CQ7*$CQ$5+CO7*$CO$5+CM7*$CM$5+CK7*$CK$5</f>
        <v>166</v>
      </c>
      <c r="DB7" s="147">
        <f aca="true" t="shared" si="19" ref="DB7:DB43">DA7/$DA$5</f>
        <v>6.64</v>
      </c>
      <c r="DC7" s="153" t="str">
        <f t="shared" si="6"/>
        <v>TB Khá</v>
      </c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128" t="e">
        <f>DN7*$CC$5+DL7*$CA$5+DJ7*$BY$5+DH7*$BW$5+DF7*$BU$5+#REF!*$BS$5</f>
        <v>#REF!</v>
      </c>
      <c r="DQ7" s="129" t="e">
        <f aca="true" t="shared" si="20" ref="DQ7:DQ43">DP7/$CE$5</f>
        <v>#REF!</v>
      </c>
      <c r="DR7" s="129" t="e">
        <f aca="true" t="shared" si="21" ref="DR7:DR38">(DP7+DA7)/$CG$5</f>
        <v>#REF!</v>
      </c>
      <c r="DS7" s="57" t="e">
        <f t="shared" si="7"/>
        <v>#REF!</v>
      </c>
      <c r="DT7" s="162" t="e">
        <f>SUM((IF(CK7&gt;=5,0,$AV$5)),(IF(CM7&gt;=5,0,CM$5)),(IF(CO7&gt;=5,0,$AZ$5)),(IF(CQ7&gt;=5,0,$BB$5)),,(IF(CS7&gt;=5,0,$BD$5)),(IF(CU7&gt;=5,0,$BF$5)),(IF(CW7&gt;=5,0,$BH$5)),,(IF(DD7&gt;=5,0,$BJ$5)),(IF(CY7&gt;=5,0,$BL$5)),(IF(#REF!&gt;=5,0,$BN$5)),(IF(#REF!&gt;=5,0,$BS$5)),(IF(DF7&gt;=5,0,$BU$5)),(IF(DH7&gt;=5,0,$BW$5)),(IF(DJ7&gt;=5,0,$BY$5)),(IF(DL7&gt;=5,0,$CA$5)),(IF(DN7&gt;=5,0,$CC$5)))</f>
        <v>#REF!</v>
      </c>
      <c r="DU7" s="166" t="str">
        <f aca="true" t="shared" si="22" ref="DU7:DU43">IF($CG7&lt;3.495,"Th«i häc",IF($CG7&lt;4.995,"Ngõng häc",IF($CI7&gt;25,"Ngõng häc","Lªn líp")))</f>
        <v>Lªn líp</v>
      </c>
    </row>
    <row r="8" spans="1:125" ht="18" customHeight="1">
      <c r="A8" s="41">
        <v>3</v>
      </c>
      <c r="B8" s="60" t="s">
        <v>131</v>
      </c>
      <c r="C8" s="83" t="s">
        <v>0</v>
      </c>
      <c r="D8" s="76">
        <v>33320</v>
      </c>
      <c r="E8" s="47" t="s">
        <v>32</v>
      </c>
      <c r="F8" s="77" t="s">
        <v>8</v>
      </c>
      <c r="G8" s="78" t="s">
        <v>20</v>
      </c>
      <c r="H8" s="11">
        <v>7</v>
      </c>
      <c r="I8" s="11"/>
      <c r="J8" s="11"/>
      <c r="K8" s="11"/>
      <c r="L8" s="11">
        <v>8</v>
      </c>
      <c r="M8" s="11"/>
      <c r="N8" s="11">
        <v>7</v>
      </c>
      <c r="O8" s="11"/>
      <c r="P8" s="84">
        <v>7</v>
      </c>
      <c r="Q8" s="84"/>
      <c r="R8" s="84">
        <v>5</v>
      </c>
      <c r="S8" s="84"/>
      <c r="T8" s="84">
        <v>6</v>
      </c>
      <c r="U8" s="84"/>
      <c r="V8" s="84">
        <v>6</v>
      </c>
      <c r="W8" s="84"/>
      <c r="X8" s="84">
        <v>7</v>
      </c>
      <c r="Y8" s="84"/>
      <c r="Z8" s="84">
        <v>8</v>
      </c>
      <c r="AA8" s="84"/>
      <c r="AB8" s="22">
        <f t="shared" si="8"/>
        <v>161</v>
      </c>
      <c r="AC8" s="23">
        <f t="shared" si="9"/>
        <v>6.708333333333333</v>
      </c>
      <c r="AD8" s="84">
        <v>7</v>
      </c>
      <c r="AE8" s="84"/>
      <c r="AF8" s="84">
        <v>7</v>
      </c>
      <c r="AG8" s="84"/>
      <c r="AH8" s="84">
        <v>6</v>
      </c>
      <c r="AI8" s="84"/>
      <c r="AJ8" s="84">
        <v>6</v>
      </c>
      <c r="AK8" s="84"/>
      <c r="AL8" s="84">
        <v>5</v>
      </c>
      <c r="AM8" s="84"/>
      <c r="AN8" s="84">
        <v>8</v>
      </c>
      <c r="AO8" s="84"/>
      <c r="AP8" s="96">
        <f t="shared" si="0"/>
        <v>170</v>
      </c>
      <c r="AQ8" s="97">
        <f t="shared" si="1"/>
        <v>6.538461538461538</v>
      </c>
      <c r="AR8" s="97">
        <f t="shared" si="2"/>
        <v>6.62</v>
      </c>
      <c r="AS8" s="57" t="str">
        <f t="shared" si="3"/>
        <v>TB Kh¸</v>
      </c>
      <c r="AT8" s="65">
        <f t="shared" si="10"/>
        <v>0</v>
      </c>
      <c r="AU8" s="58" t="str">
        <f t="shared" si="11"/>
        <v>Lªn líp</v>
      </c>
      <c r="AV8" s="84">
        <v>7</v>
      </c>
      <c r="AW8" s="84"/>
      <c r="AX8" s="84">
        <v>6</v>
      </c>
      <c r="AY8" s="84"/>
      <c r="AZ8" s="84">
        <v>6</v>
      </c>
      <c r="BA8" s="84">
        <v>4</v>
      </c>
      <c r="BB8" s="84">
        <v>5</v>
      </c>
      <c r="BC8" s="84"/>
      <c r="BD8" s="84">
        <v>7</v>
      </c>
      <c r="BE8" s="84"/>
      <c r="BF8" s="84">
        <v>8</v>
      </c>
      <c r="BG8" s="84"/>
      <c r="BH8" s="84">
        <v>8</v>
      </c>
      <c r="BI8" s="84"/>
      <c r="BJ8" s="84">
        <v>7</v>
      </c>
      <c r="BK8" s="84"/>
      <c r="BL8" s="84">
        <v>6</v>
      </c>
      <c r="BM8" s="84"/>
      <c r="BN8" s="84">
        <v>6</v>
      </c>
      <c r="BO8" s="84"/>
      <c r="BP8" s="128">
        <f>BN8*$BN$5+BL8*$BL$5+BJ8*$BJ$5+BH8*$BH$5+BF8*$BF$5+BD8*$BD$5+BB8*$BB$5+AZ8*$AZ$5+AX8*$AX$5+AV8*$AV$5</f>
        <v>212</v>
      </c>
      <c r="BQ8" s="129">
        <f>BP8/$BP$5</f>
        <v>6.625</v>
      </c>
      <c r="BR8" s="153" t="str">
        <f t="shared" si="4"/>
        <v>TB Khá</v>
      </c>
      <c r="BS8" s="84">
        <v>6</v>
      </c>
      <c r="BT8" s="84"/>
      <c r="BU8" s="84">
        <v>8</v>
      </c>
      <c r="BV8" s="84"/>
      <c r="BW8" s="84">
        <v>8</v>
      </c>
      <c r="BX8" s="84"/>
      <c r="BY8" s="84">
        <v>7</v>
      </c>
      <c r="BZ8" s="84"/>
      <c r="CA8" s="84">
        <v>7</v>
      </c>
      <c r="CB8" s="84"/>
      <c r="CC8" s="84">
        <v>8</v>
      </c>
      <c r="CD8" s="84"/>
      <c r="CE8" s="128">
        <f>CC8*$CC$5+CA8*$CA$5+BY8*$BY$5+BW8*$BW$5+BU8*$BU$5+BS8*$BS$5</f>
        <v>143</v>
      </c>
      <c r="CF8" s="129">
        <f t="shared" si="14"/>
        <v>7.526315789473684</v>
      </c>
      <c r="CG8" s="129">
        <f t="shared" si="15"/>
        <v>6.96078431372549</v>
      </c>
      <c r="CH8" s="57" t="str">
        <f t="shared" si="5"/>
        <v>TB Kh¸</v>
      </c>
      <c r="CI8" s="162">
        <f t="shared" si="16"/>
        <v>0</v>
      </c>
      <c r="CJ8" s="166" t="str">
        <f t="shared" si="17"/>
        <v>Lªn líp</v>
      </c>
      <c r="CK8" s="84">
        <v>7</v>
      </c>
      <c r="CL8" s="84"/>
      <c r="CM8" s="84">
        <v>8</v>
      </c>
      <c r="CN8" s="84"/>
      <c r="CO8" s="84">
        <v>7</v>
      </c>
      <c r="CP8" s="84"/>
      <c r="CQ8" s="84">
        <v>6</v>
      </c>
      <c r="CR8" s="84"/>
      <c r="CS8" s="84">
        <v>7</v>
      </c>
      <c r="CT8" s="84"/>
      <c r="CU8" s="84">
        <v>6</v>
      </c>
      <c r="CV8" s="84"/>
      <c r="CW8" s="84">
        <v>8</v>
      </c>
      <c r="CX8" s="84"/>
      <c r="CY8" s="84">
        <v>8</v>
      </c>
      <c r="CZ8" s="84"/>
      <c r="DA8" s="148">
        <f t="shared" si="18"/>
        <v>175</v>
      </c>
      <c r="DB8" s="147">
        <f t="shared" si="19"/>
        <v>7</v>
      </c>
      <c r="DC8" s="153" t="str">
        <f t="shared" si="6"/>
        <v>Khá</v>
      </c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128" t="e">
        <f>DN8*$CC$5+DL8*$CA$5+DJ8*$BY$5+DH8*$BW$5+DF8*$BU$5+#REF!*$BS$5</f>
        <v>#REF!</v>
      </c>
      <c r="DQ8" s="129" t="e">
        <f t="shared" si="20"/>
        <v>#REF!</v>
      </c>
      <c r="DR8" s="129" t="e">
        <f t="shared" si="21"/>
        <v>#REF!</v>
      </c>
      <c r="DS8" s="57" t="e">
        <f t="shared" si="7"/>
        <v>#REF!</v>
      </c>
      <c r="DT8" s="162" t="e">
        <f>SUM((IF(CK8&gt;=5,0,$AV$5)),(IF(CM8&gt;=5,0,CM$5)),(IF(CO8&gt;=5,0,$AZ$5)),(IF(CQ8&gt;=5,0,$BB$5)),,(IF(CS8&gt;=5,0,$BD$5)),(IF(CU8&gt;=5,0,$BF$5)),(IF(CW8&gt;=5,0,$BH$5)),,(IF(DD8&gt;=5,0,$BJ$5)),(IF(CY8&gt;=5,0,$BL$5)),(IF(#REF!&gt;=5,0,$BN$5)),(IF(#REF!&gt;=5,0,$BS$5)),(IF(DF8&gt;=5,0,$BU$5)),(IF(DH8&gt;=5,0,$BW$5)),(IF(DJ8&gt;=5,0,$BY$5)),(IF(DL8&gt;=5,0,$CA$5)),(IF(DN8&gt;=5,0,$CC$5)))</f>
        <v>#REF!</v>
      </c>
      <c r="DU8" s="166" t="str">
        <f t="shared" si="22"/>
        <v>Lªn líp</v>
      </c>
    </row>
    <row r="9" spans="1:125" ht="18" customHeight="1">
      <c r="A9" s="41">
        <v>4</v>
      </c>
      <c r="B9" s="60" t="s">
        <v>100</v>
      </c>
      <c r="C9" s="83" t="s">
        <v>37</v>
      </c>
      <c r="D9" s="76">
        <v>33827</v>
      </c>
      <c r="E9" s="47" t="s">
        <v>32</v>
      </c>
      <c r="F9" s="77" t="s">
        <v>19</v>
      </c>
      <c r="G9" s="78" t="s">
        <v>30</v>
      </c>
      <c r="H9" s="11"/>
      <c r="I9" s="11"/>
      <c r="J9" s="11"/>
      <c r="K9" s="11"/>
      <c r="L9" s="11">
        <v>6</v>
      </c>
      <c r="M9" s="11"/>
      <c r="N9" s="11">
        <v>7</v>
      </c>
      <c r="O9" s="11"/>
      <c r="P9" s="84">
        <v>7</v>
      </c>
      <c r="Q9" s="84"/>
      <c r="R9" s="84">
        <v>7</v>
      </c>
      <c r="S9" s="84"/>
      <c r="T9" s="84">
        <v>5</v>
      </c>
      <c r="U9" s="84"/>
      <c r="V9" s="84">
        <v>6</v>
      </c>
      <c r="W9" s="84"/>
      <c r="X9" s="84">
        <v>7</v>
      </c>
      <c r="Y9" s="84"/>
      <c r="Z9" s="84">
        <v>6</v>
      </c>
      <c r="AA9" s="84"/>
      <c r="AB9" s="22">
        <f t="shared" si="8"/>
        <v>150</v>
      </c>
      <c r="AC9" s="23">
        <f t="shared" si="9"/>
        <v>6.25</v>
      </c>
      <c r="AD9" s="84">
        <v>5</v>
      </c>
      <c r="AE9" s="84"/>
      <c r="AF9" s="84">
        <v>7</v>
      </c>
      <c r="AG9" s="84"/>
      <c r="AH9" s="84">
        <v>9</v>
      </c>
      <c r="AI9" s="84"/>
      <c r="AJ9" s="84">
        <v>7</v>
      </c>
      <c r="AK9" s="84"/>
      <c r="AL9" s="84">
        <v>6</v>
      </c>
      <c r="AM9" s="84"/>
      <c r="AN9" s="84">
        <v>7</v>
      </c>
      <c r="AO9" s="84"/>
      <c r="AP9" s="96">
        <f t="shared" si="0"/>
        <v>183</v>
      </c>
      <c r="AQ9" s="97">
        <f t="shared" si="1"/>
        <v>7.038461538461538</v>
      </c>
      <c r="AR9" s="97">
        <f t="shared" si="2"/>
        <v>6.66</v>
      </c>
      <c r="AS9" s="57" t="str">
        <f t="shared" si="3"/>
        <v>TB Kh¸</v>
      </c>
      <c r="AT9" s="65">
        <f t="shared" si="10"/>
        <v>0</v>
      </c>
      <c r="AU9" s="58" t="str">
        <f t="shared" si="11"/>
        <v>Lªn líp</v>
      </c>
      <c r="AV9" s="84">
        <v>6</v>
      </c>
      <c r="AW9" s="84"/>
      <c r="AX9" s="84">
        <v>8</v>
      </c>
      <c r="AY9" s="84"/>
      <c r="AZ9" s="84">
        <v>6</v>
      </c>
      <c r="BA9" s="84"/>
      <c r="BB9" s="84">
        <v>6</v>
      </c>
      <c r="BC9" s="84"/>
      <c r="BD9" s="84">
        <v>8</v>
      </c>
      <c r="BE9" s="84"/>
      <c r="BF9" s="84">
        <v>8</v>
      </c>
      <c r="BG9" s="84"/>
      <c r="BH9" s="84">
        <v>8</v>
      </c>
      <c r="BI9" s="84"/>
      <c r="BJ9" s="84">
        <v>5</v>
      </c>
      <c r="BK9" s="84"/>
      <c r="BL9" s="84">
        <v>7</v>
      </c>
      <c r="BM9" s="84"/>
      <c r="BN9" s="84">
        <v>5</v>
      </c>
      <c r="BO9" s="84"/>
      <c r="BP9" s="128">
        <f t="shared" si="12"/>
        <v>216</v>
      </c>
      <c r="BQ9" s="129">
        <f aca="true" t="shared" si="23" ref="BQ9:BQ43">BP9/$BP$5</f>
        <v>6.75</v>
      </c>
      <c r="BR9" s="153" t="str">
        <f t="shared" si="4"/>
        <v>TB Khá</v>
      </c>
      <c r="BS9" s="84">
        <v>7</v>
      </c>
      <c r="BT9" s="84"/>
      <c r="BU9" s="84">
        <v>7</v>
      </c>
      <c r="BV9" s="84"/>
      <c r="BW9" s="84">
        <v>9</v>
      </c>
      <c r="BX9" s="84"/>
      <c r="BY9" s="84">
        <v>6</v>
      </c>
      <c r="BZ9" s="84"/>
      <c r="CA9" s="84">
        <v>7</v>
      </c>
      <c r="CB9" s="84"/>
      <c r="CC9" s="84">
        <v>9</v>
      </c>
      <c r="CD9" s="84"/>
      <c r="CE9" s="128">
        <f t="shared" si="13"/>
        <v>144</v>
      </c>
      <c r="CF9" s="129">
        <f>CE9/$CE$5</f>
        <v>7.578947368421052</v>
      </c>
      <c r="CG9" s="129">
        <f t="shared" si="15"/>
        <v>7.0588235294117645</v>
      </c>
      <c r="CH9" s="57" t="str">
        <f t="shared" si="5"/>
        <v>Kh¸</v>
      </c>
      <c r="CI9" s="162">
        <f t="shared" si="16"/>
        <v>0</v>
      </c>
      <c r="CJ9" s="166" t="str">
        <f t="shared" si="17"/>
        <v>Lªn líp</v>
      </c>
      <c r="CK9" s="84">
        <v>6</v>
      </c>
      <c r="CL9" s="84"/>
      <c r="CM9" s="84">
        <v>6</v>
      </c>
      <c r="CN9" s="84"/>
      <c r="CO9" s="84">
        <v>6</v>
      </c>
      <c r="CP9" s="84"/>
      <c r="CQ9" s="84">
        <v>6</v>
      </c>
      <c r="CR9" s="84"/>
      <c r="CS9" s="84">
        <v>4</v>
      </c>
      <c r="CT9" s="84"/>
      <c r="CU9" s="84">
        <v>5</v>
      </c>
      <c r="CV9" s="84"/>
      <c r="CW9" s="84">
        <v>6</v>
      </c>
      <c r="CX9" s="84"/>
      <c r="CY9" s="84">
        <v>8</v>
      </c>
      <c r="CZ9" s="84"/>
      <c r="DA9" s="148">
        <f t="shared" si="18"/>
        <v>144</v>
      </c>
      <c r="DB9" s="147">
        <f t="shared" si="19"/>
        <v>5.76</v>
      </c>
      <c r="DC9" s="153" t="str">
        <f t="shared" si="6"/>
        <v>Trung bình</v>
      </c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128" t="e">
        <f>DN9*$CC$5+DL9*$CA$5+DJ9*$BY$5+DH9*$BW$5+DF9*$BU$5+#REF!*$BS$5</f>
        <v>#REF!</v>
      </c>
      <c r="DQ9" s="129" t="e">
        <f>DP9/$CE$5</f>
        <v>#REF!</v>
      </c>
      <c r="DR9" s="129" t="e">
        <f t="shared" si="21"/>
        <v>#REF!</v>
      </c>
      <c r="DS9" s="57" t="e">
        <f t="shared" si="7"/>
        <v>#REF!</v>
      </c>
      <c r="DT9" s="162" t="e">
        <f>SUM((IF(CK9&gt;=5,0,$AV$5)),(IF(CM9&gt;=5,0,CM$5)),(IF(CO9&gt;=5,0,$AZ$5)),(IF(CQ9&gt;=5,0,$BB$5)),,(IF(CS9&gt;=5,0,$BD$5)),(IF(CU9&gt;=5,0,$BF$5)),(IF(CW9&gt;=5,0,$BH$5)),,(IF(DD9&gt;=5,0,$BJ$5)),(IF(CY9&gt;=5,0,$BL$5)),(IF(#REF!&gt;=5,0,$BN$5)),(IF(#REF!&gt;=5,0,$BS$5)),(IF(DF9&gt;=5,0,$BU$5)),(IF(DH9&gt;=5,0,$BW$5)),(IF(DJ9&gt;=5,0,$BY$5)),(IF(DL9&gt;=5,0,$CA$5)),(IF(DN9&gt;=5,0,$CC$5)))</f>
        <v>#REF!</v>
      </c>
      <c r="DU9" s="166" t="str">
        <f t="shared" si="22"/>
        <v>Lªn líp</v>
      </c>
    </row>
    <row r="10" spans="1:125" ht="18" customHeight="1">
      <c r="A10" s="41">
        <v>5</v>
      </c>
      <c r="B10" s="60" t="s">
        <v>132</v>
      </c>
      <c r="C10" s="83" t="s">
        <v>103</v>
      </c>
      <c r="D10" s="76">
        <v>33946</v>
      </c>
      <c r="E10" s="47" t="s">
        <v>32</v>
      </c>
      <c r="F10" s="77" t="s">
        <v>7</v>
      </c>
      <c r="G10" s="78" t="s">
        <v>24</v>
      </c>
      <c r="H10" s="11"/>
      <c r="I10" s="11"/>
      <c r="J10" s="11"/>
      <c r="K10" s="11"/>
      <c r="L10" s="11">
        <v>7</v>
      </c>
      <c r="M10" s="11"/>
      <c r="N10" s="11">
        <v>7</v>
      </c>
      <c r="O10" s="11"/>
      <c r="P10" s="84">
        <v>8</v>
      </c>
      <c r="Q10" s="84"/>
      <c r="R10" s="84">
        <v>6</v>
      </c>
      <c r="S10" s="84"/>
      <c r="T10" s="84">
        <v>7</v>
      </c>
      <c r="U10" s="84"/>
      <c r="V10" s="84">
        <v>7</v>
      </c>
      <c r="W10" s="84"/>
      <c r="X10" s="84">
        <v>7</v>
      </c>
      <c r="Y10" s="84"/>
      <c r="Z10" s="84">
        <v>7</v>
      </c>
      <c r="AA10" s="84"/>
      <c r="AB10" s="22">
        <f t="shared" si="8"/>
        <v>168</v>
      </c>
      <c r="AC10" s="23">
        <f t="shared" si="9"/>
        <v>7</v>
      </c>
      <c r="AD10" s="84">
        <v>6</v>
      </c>
      <c r="AE10" s="84"/>
      <c r="AF10" s="84">
        <v>8</v>
      </c>
      <c r="AG10" s="84"/>
      <c r="AH10" s="84">
        <v>8</v>
      </c>
      <c r="AI10" s="84"/>
      <c r="AJ10" s="84">
        <v>7</v>
      </c>
      <c r="AK10" s="84"/>
      <c r="AL10" s="84">
        <v>8</v>
      </c>
      <c r="AM10" s="84"/>
      <c r="AN10" s="84">
        <v>9</v>
      </c>
      <c r="AO10" s="84"/>
      <c r="AP10" s="96">
        <f t="shared" si="0"/>
        <v>201</v>
      </c>
      <c r="AQ10" s="97">
        <f t="shared" si="1"/>
        <v>7.730769230769231</v>
      </c>
      <c r="AR10" s="97">
        <f t="shared" si="2"/>
        <v>7.38</v>
      </c>
      <c r="AS10" s="57" t="str">
        <f t="shared" si="3"/>
        <v>Kh¸</v>
      </c>
      <c r="AT10" s="65">
        <f t="shared" si="10"/>
        <v>0</v>
      </c>
      <c r="AU10" s="58" t="str">
        <f t="shared" si="11"/>
        <v>Lªn líp</v>
      </c>
      <c r="AV10" s="84">
        <v>7</v>
      </c>
      <c r="AW10" s="84"/>
      <c r="AX10" s="84">
        <v>8</v>
      </c>
      <c r="AY10" s="84"/>
      <c r="AZ10" s="84">
        <v>7</v>
      </c>
      <c r="BA10" s="84"/>
      <c r="BB10" s="84">
        <v>9</v>
      </c>
      <c r="BC10" s="84"/>
      <c r="BD10" s="84">
        <v>7</v>
      </c>
      <c r="BE10" s="84"/>
      <c r="BF10" s="84">
        <v>8</v>
      </c>
      <c r="BG10" s="84"/>
      <c r="BH10" s="84">
        <v>8</v>
      </c>
      <c r="BI10" s="84"/>
      <c r="BJ10" s="84">
        <v>7</v>
      </c>
      <c r="BK10" s="84"/>
      <c r="BL10" s="84">
        <v>6</v>
      </c>
      <c r="BM10" s="84"/>
      <c r="BN10" s="84">
        <v>6</v>
      </c>
      <c r="BO10" s="84"/>
      <c r="BP10" s="128">
        <f t="shared" si="12"/>
        <v>235</v>
      </c>
      <c r="BQ10" s="129">
        <f t="shared" si="23"/>
        <v>7.34375</v>
      </c>
      <c r="BR10" s="153" t="str">
        <f t="shared" si="4"/>
        <v>Khá</v>
      </c>
      <c r="BS10" s="84">
        <v>9</v>
      </c>
      <c r="BT10" s="84"/>
      <c r="BU10" s="84">
        <v>8</v>
      </c>
      <c r="BV10" s="84"/>
      <c r="BW10" s="84">
        <v>8</v>
      </c>
      <c r="BX10" s="84"/>
      <c r="BY10" s="84">
        <v>7</v>
      </c>
      <c r="BZ10" s="84"/>
      <c r="CA10" s="84">
        <v>7</v>
      </c>
      <c r="CB10" s="84"/>
      <c r="CC10" s="84">
        <v>9</v>
      </c>
      <c r="CD10" s="84"/>
      <c r="CE10" s="128">
        <f t="shared" si="13"/>
        <v>149</v>
      </c>
      <c r="CF10" s="129">
        <f t="shared" si="14"/>
        <v>7.842105263157895</v>
      </c>
      <c r="CG10" s="129">
        <f t="shared" si="15"/>
        <v>7.529411764705882</v>
      </c>
      <c r="CH10" s="57" t="str">
        <f t="shared" si="5"/>
        <v>Kh¸</v>
      </c>
      <c r="CI10" s="162">
        <f t="shared" si="16"/>
        <v>0</v>
      </c>
      <c r="CJ10" s="166" t="str">
        <f t="shared" si="17"/>
        <v>Lªn líp</v>
      </c>
      <c r="CK10" s="84">
        <v>7</v>
      </c>
      <c r="CL10" s="84"/>
      <c r="CM10" s="84">
        <v>7</v>
      </c>
      <c r="CN10" s="84"/>
      <c r="CO10" s="84">
        <v>7</v>
      </c>
      <c r="CP10" s="84"/>
      <c r="CQ10" s="84">
        <v>7</v>
      </c>
      <c r="CR10" s="84"/>
      <c r="CS10" s="84">
        <v>6</v>
      </c>
      <c r="CT10" s="84"/>
      <c r="CU10" s="84">
        <v>7</v>
      </c>
      <c r="CV10" s="84"/>
      <c r="CW10" s="84">
        <v>7</v>
      </c>
      <c r="CX10" s="84"/>
      <c r="CY10" s="84">
        <v>8</v>
      </c>
      <c r="CZ10" s="84"/>
      <c r="DA10" s="148">
        <f t="shared" si="18"/>
        <v>174</v>
      </c>
      <c r="DB10" s="147">
        <f t="shared" si="19"/>
        <v>6.96</v>
      </c>
      <c r="DC10" s="153" t="str">
        <f t="shared" si="6"/>
        <v>TB Khá</v>
      </c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128" t="e">
        <f>DN10*$CC$5+DL10*$CA$5+DJ10*$BY$5+DH10*$BW$5+DF10*$BU$5+#REF!*$BS$5</f>
        <v>#REF!</v>
      </c>
      <c r="DQ10" s="129" t="e">
        <f t="shared" si="20"/>
        <v>#REF!</v>
      </c>
      <c r="DR10" s="129" t="e">
        <f t="shared" si="21"/>
        <v>#REF!</v>
      </c>
      <c r="DS10" s="57" t="e">
        <f t="shared" si="7"/>
        <v>#REF!</v>
      </c>
      <c r="DT10" s="162" t="e">
        <f>SUM((IF(CK10&gt;=5,0,$AV$5)),(IF(CM10&gt;=5,0,CM$5)),(IF(CO10&gt;=5,0,$AZ$5)),(IF(CQ10&gt;=5,0,$BB$5)),,(IF(CS10&gt;=5,0,$BD$5)),(IF(CU10&gt;=5,0,$BF$5)),(IF(CW10&gt;=5,0,$BH$5)),,(IF(DD10&gt;=5,0,$BJ$5)),(IF(CY10&gt;=5,0,$BL$5)),(IF(#REF!&gt;=5,0,$BN$5)),(IF(#REF!&gt;=5,0,$BS$5)),(IF(DF10&gt;=5,0,$BU$5)),(IF(DH10&gt;=5,0,$BW$5)),(IF(DJ10&gt;=5,0,$BY$5)),(IF(DL10&gt;=5,0,$CA$5)),(IF(DN10&gt;=5,0,$CC$5)))</f>
        <v>#REF!</v>
      </c>
      <c r="DU10" s="166" t="str">
        <f t="shared" si="22"/>
        <v>Lªn líp</v>
      </c>
    </row>
    <row r="11" spans="1:125" ht="18" customHeight="1">
      <c r="A11" s="41">
        <v>6</v>
      </c>
      <c r="B11" s="60" t="s">
        <v>133</v>
      </c>
      <c r="C11" s="93" t="s">
        <v>104</v>
      </c>
      <c r="D11" s="76">
        <v>33249</v>
      </c>
      <c r="E11" s="47" t="s">
        <v>32</v>
      </c>
      <c r="F11" s="77" t="s">
        <v>18</v>
      </c>
      <c r="G11" s="78" t="s">
        <v>12</v>
      </c>
      <c r="H11" s="11">
        <v>7</v>
      </c>
      <c r="I11" s="11"/>
      <c r="J11" s="11"/>
      <c r="K11" s="11"/>
      <c r="L11" s="11">
        <v>6</v>
      </c>
      <c r="M11" s="11"/>
      <c r="N11" s="11">
        <v>8</v>
      </c>
      <c r="O11" s="11"/>
      <c r="P11" s="84">
        <v>8</v>
      </c>
      <c r="Q11" s="84"/>
      <c r="R11" s="84">
        <v>5</v>
      </c>
      <c r="S11" s="84"/>
      <c r="T11" s="84">
        <v>6</v>
      </c>
      <c r="U11" s="84"/>
      <c r="V11" s="84">
        <v>6</v>
      </c>
      <c r="W11" s="84"/>
      <c r="X11" s="84">
        <v>8</v>
      </c>
      <c r="Y11" s="84"/>
      <c r="Z11" s="84">
        <v>6</v>
      </c>
      <c r="AA11" s="84"/>
      <c r="AB11" s="22">
        <f t="shared" si="8"/>
        <v>153</v>
      </c>
      <c r="AC11" s="23">
        <f t="shared" si="9"/>
        <v>6.375</v>
      </c>
      <c r="AD11" s="84">
        <v>6</v>
      </c>
      <c r="AE11" s="84"/>
      <c r="AF11" s="84">
        <v>7</v>
      </c>
      <c r="AG11" s="84"/>
      <c r="AH11" s="84">
        <v>6</v>
      </c>
      <c r="AI11" s="84"/>
      <c r="AJ11" s="84">
        <v>6</v>
      </c>
      <c r="AK11" s="84"/>
      <c r="AL11" s="84">
        <v>5</v>
      </c>
      <c r="AM11" s="84"/>
      <c r="AN11" s="84">
        <v>7</v>
      </c>
      <c r="AO11" s="84"/>
      <c r="AP11" s="96">
        <f t="shared" si="0"/>
        <v>163</v>
      </c>
      <c r="AQ11" s="97">
        <f t="shared" si="1"/>
        <v>6.269230769230769</v>
      </c>
      <c r="AR11" s="97">
        <f t="shared" si="2"/>
        <v>6.32</v>
      </c>
      <c r="AS11" s="57" t="str">
        <f t="shared" si="3"/>
        <v>TB Kh¸</v>
      </c>
      <c r="AT11" s="65">
        <f t="shared" si="10"/>
        <v>0</v>
      </c>
      <c r="AU11" s="58" t="str">
        <f t="shared" si="11"/>
        <v>Lªn líp</v>
      </c>
      <c r="AV11" s="84">
        <v>6</v>
      </c>
      <c r="AW11" s="84"/>
      <c r="AX11" s="84">
        <v>8</v>
      </c>
      <c r="AY11" s="84"/>
      <c r="AZ11" s="84">
        <v>5</v>
      </c>
      <c r="BA11" s="84">
        <v>3</v>
      </c>
      <c r="BB11" s="84">
        <v>7</v>
      </c>
      <c r="BC11" s="84"/>
      <c r="BD11" s="84">
        <v>8</v>
      </c>
      <c r="BE11" s="84"/>
      <c r="BF11" s="84">
        <v>7</v>
      </c>
      <c r="BG11" s="84"/>
      <c r="BH11" s="84">
        <v>8</v>
      </c>
      <c r="BI11" s="84"/>
      <c r="BJ11" s="84">
        <v>6</v>
      </c>
      <c r="BK11" s="84"/>
      <c r="BL11" s="84">
        <v>7</v>
      </c>
      <c r="BM11" s="84">
        <v>4</v>
      </c>
      <c r="BN11" s="84">
        <v>7</v>
      </c>
      <c r="BO11" s="84"/>
      <c r="BP11" s="128">
        <f t="shared" si="12"/>
        <v>218</v>
      </c>
      <c r="BQ11" s="129">
        <f t="shared" si="23"/>
        <v>6.8125</v>
      </c>
      <c r="BR11" s="153" t="str">
        <f t="shared" si="4"/>
        <v>TB Khá</v>
      </c>
      <c r="BS11" s="84">
        <v>8</v>
      </c>
      <c r="BT11" s="84"/>
      <c r="BU11" s="84">
        <v>8</v>
      </c>
      <c r="BV11" s="84"/>
      <c r="BW11" s="84">
        <v>8</v>
      </c>
      <c r="BX11" s="84"/>
      <c r="BY11" s="84">
        <v>6</v>
      </c>
      <c r="BZ11" s="84"/>
      <c r="CA11" s="84">
        <v>6</v>
      </c>
      <c r="CB11" s="84"/>
      <c r="CC11" s="84">
        <v>8</v>
      </c>
      <c r="CD11" s="84"/>
      <c r="CE11" s="128">
        <f t="shared" si="13"/>
        <v>138</v>
      </c>
      <c r="CF11" s="129">
        <f t="shared" si="14"/>
        <v>7.2631578947368425</v>
      </c>
      <c r="CG11" s="129">
        <f t="shared" si="15"/>
        <v>6.980392156862745</v>
      </c>
      <c r="CH11" s="57" t="str">
        <f t="shared" si="5"/>
        <v>TB Kh¸</v>
      </c>
      <c r="CI11" s="162">
        <f t="shared" si="16"/>
        <v>0</v>
      </c>
      <c r="CJ11" s="166" t="str">
        <f t="shared" si="17"/>
        <v>Lªn líp</v>
      </c>
      <c r="CK11" s="84">
        <v>7</v>
      </c>
      <c r="CL11" s="84"/>
      <c r="CM11" s="84">
        <v>8</v>
      </c>
      <c r="CN11" s="84"/>
      <c r="CO11" s="84">
        <v>8</v>
      </c>
      <c r="CP11" s="84"/>
      <c r="CQ11" s="84">
        <v>7</v>
      </c>
      <c r="CR11" s="84"/>
      <c r="CS11" s="84">
        <v>5</v>
      </c>
      <c r="CT11" s="84"/>
      <c r="CU11" s="84">
        <v>6</v>
      </c>
      <c r="CV11" s="84"/>
      <c r="CW11" s="84">
        <v>8</v>
      </c>
      <c r="CX11" s="84"/>
      <c r="CY11" s="84">
        <v>8</v>
      </c>
      <c r="CZ11" s="84"/>
      <c r="DA11" s="148">
        <f t="shared" si="18"/>
        <v>175</v>
      </c>
      <c r="DB11" s="147">
        <f t="shared" si="19"/>
        <v>7</v>
      </c>
      <c r="DC11" s="153" t="str">
        <f t="shared" si="6"/>
        <v>Khá</v>
      </c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128" t="e">
        <f>DN11*$CC$5+DL11*$CA$5+DJ11*$BY$5+DH11*$BW$5+DF11*$BU$5+#REF!*$BS$5</f>
        <v>#REF!</v>
      </c>
      <c r="DQ11" s="129" t="e">
        <f t="shared" si="20"/>
        <v>#REF!</v>
      </c>
      <c r="DR11" s="129" t="e">
        <f t="shared" si="21"/>
        <v>#REF!</v>
      </c>
      <c r="DS11" s="57" t="e">
        <f t="shared" si="7"/>
        <v>#REF!</v>
      </c>
      <c r="DT11" s="162" t="e">
        <f>SUM((IF(CK11&gt;=5,0,$AV$5)),(IF(CM11&gt;=5,0,CM$5)),(IF(CO11&gt;=5,0,$AZ$5)),(IF(CQ11&gt;=5,0,$BB$5)),,(IF(CS11&gt;=5,0,$BD$5)),(IF(CU11&gt;=5,0,$BF$5)),(IF(CW11&gt;=5,0,$BH$5)),,(IF(DD11&gt;=5,0,$BJ$5)),(IF(CY11&gt;=5,0,$BL$5)),(IF(#REF!&gt;=5,0,$BN$5)),(IF(#REF!&gt;=5,0,$BS$5)),(IF(DF11&gt;=5,0,$BU$5)),(IF(DH11&gt;=5,0,$BW$5)),(IF(DJ11&gt;=5,0,$BY$5)),(IF(DL11&gt;=5,0,$CA$5)),(IF(DN11&gt;=5,0,$CC$5)))</f>
        <v>#REF!</v>
      </c>
      <c r="DU11" s="166" t="str">
        <f t="shared" si="22"/>
        <v>Lªn líp</v>
      </c>
    </row>
    <row r="12" spans="1:125" ht="18" customHeight="1">
      <c r="A12" s="41">
        <v>7</v>
      </c>
      <c r="B12" s="60" t="s">
        <v>105</v>
      </c>
      <c r="C12" s="83" t="s">
        <v>104</v>
      </c>
      <c r="D12" s="76">
        <v>33921</v>
      </c>
      <c r="E12" s="47" t="s">
        <v>32</v>
      </c>
      <c r="F12" s="77" t="s">
        <v>19</v>
      </c>
      <c r="G12" s="78" t="s">
        <v>30</v>
      </c>
      <c r="H12" s="11"/>
      <c r="I12" s="11"/>
      <c r="J12" s="11"/>
      <c r="K12" s="11"/>
      <c r="L12" s="11">
        <v>6</v>
      </c>
      <c r="M12" s="11"/>
      <c r="N12" s="11">
        <v>7</v>
      </c>
      <c r="O12" s="11"/>
      <c r="P12" s="84">
        <v>7</v>
      </c>
      <c r="Q12" s="84"/>
      <c r="R12" s="84">
        <v>5</v>
      </c>
      <c r="S12" s="84"/>
      <c r="T12" s="84">
        <v>6</v>
      </c>
      <c r="U12" s="84"/>
      <c r="V12" s="84">
        <v>8</v>
      </c>
      <c r="W12" s="84"/>
      <c r="X12" s="84">
        <v>7</v>
      </c>
      <c r="Y12" s="84"/>
      <c r="Z12" s="84">
        <v>6</v>
      </c>
      <c r="AA12" s="84"/>
      <c r="AB12" s="22">
        <f t="shared" si="8"/>
        <v>157</v>
      </c>
      <c r="AC12" s="23">
        <f t="shared" si="9"/>
        <v>6.541666666666667</v>
      </c>
      <c r="AD12" s="84">
        <v>6</v>
      </c>
      <c r="AE12" s="84"/>
      <c r="AF12" s="84">
        <v>7</v>
      </c>
      <c r="AG12" s="84"/>
      <c r="AH12" s="84">
        <v>7</v>
      </c>
      <c r="AI12" s="84"/>
      <c r="AJ12" s="84">
        <v>7</v>
      </c>
      <c r="AK12" s="84"/>
      <c r="AL12" s="84">
        <v>6</v>
      </c>
      <c r="AM12" s="84"/>
      <c r="AN12" s="84">
        <v>8</v>
      </c>
      <c r="AO12" s="84"/>
      <c r="AP12" s="96">
        <f t="shared" si="0"/>
        <v>180</v>
      </c>
      <c r="AQ12" s="97">
        <f t="shared" si="1"/>
        <v>6.923076923076923</v>
      </c>
      <c r="AR12" s="97">
        <f t="shared" si="2"/>
        <v>6.74</v>
      </c>
      <c r="AS12" s="57" t="str">
        <f t="shared" si="3"/>
        <v>TB Kh¸</v>
      </c>
      <c r="AT12" s="65">
        <f t="shared" si="10"/>
        <v>0</v>
      </c>
      <c r="AU12" s="58" t="str">
        <f t="shared" si="11"/>
        <v>Lªn líp</v>
      </c>
      <c r="AV12" s="84">
        <v>7</v>
      </c>
      <c r="AW12" s="84"/>
      <c r="AX12" s="84">
        <v>7</v>
      </c>
      <c r="AY12" s="84"/>
      <c r="AZ12" s="84">
        <v>5</v>
      </c>
      <c r="BA12" s="84"/>
      <c r="BB12" s="84">
        <v>6</v>
      </c>
      <c r="BC12" s="84"/>
      <c r="BD12" s="84">
        <v>7</v>
      </c>
      <c r="BE12" s="84"/>
      <c r="BF12" s="84">
        <v>8</v>
      </c>
      <c r="BG12" s="84"/>
      <c r="BH12" s="84">
        <v>9</v>
      </c>
      <c r="BI12" s="84"/>
      <c r="BJ12" s="84">
        <v>7</v>
      </c>
      <c r="BK12" s="84"/>
      <c r="BL12" s="84">
        <v>6</v>
      </c>
      <c r="BM12" s="84"/>
      <c r="BN12" s="84">
        <v>7</v>
      </c>
      <c r="BO12" s="84"/>
      <c r="BP12" s="128">
        <f t="shared" si="12"/>
        <v>219</v>
      </c>
      <c r="BQ12" s="129">
        <f t="shared" si="23"/>
        <v>6.84375</v>
      </c>
      <c r="BR12" s="153" t="str">
        <f t="shared" si="4"/>
        <v>TB Khá</v>
      </c>
      <c r="BS12" s="84">
        <v>5</v>
      </c>
      <c r="BT12" s="84"/>
      <c r="BU12" s="84">
        <v>8</v>
      </c>
      <c r="BV12" s="84"/>
      <c r="BW12" s="84">
        <v>8</v>
      </c>
      <c r="BX12" s="84"/>
      <c r="BY12" s="84">
        <v>7</v>
      </c>
      <c r="BZ12" s="84"/>
      <c r="CA12" s="84">
        <v>7</v>
      </c>
      <c r="CB12" s="84"/>
      <c r="CC12" s="84">
        <v>9</v>
      </c>
      <c r="CD12" s="84"/>
      <c r="CE12" s="128">
        <f t="shared" si="13"/>
        <v>145</v>
      </c>
      <c r="CF12" s="129">
        <f>CE12/$CE$5</f>
        <v>7.631578947368421</v>
      </c>
      <c r="CG12" s="129">
        <f t="shared" si="15"/>
        <v>7.137254901960785</v>
      </c>
      <c r="CH12" s="57" t="str">
        <f t="shared" si="5"/>
        <v>Kh¸</v>
      </c>
      <c r="CI12" s="162">
        <f t="shared" si="16"/>
        <v>0</v>
      </c>
      <c r="CJ12" s="166" t="str">
        <f t="shared" si="17"/>
        <v>Lªn líp</v>
      </c>
      <c r="CK12" s="84">
        <v>7</v>
      </c>
      <c r="CL12" s="84"/>
      <c r="CM12" s="84">
        <v>9</v>
      </c>
      <c r="CN12" s="84"/>
      <c r="CO12" s="84">
        <v>6</v>
      </c>
      <c r="CP12" s="84"/>
      <c r="CQ12" s="84">
        <v>8</v>
      </c>
      <c r="CR12" s="84"/>
      <c r="CS12" s="84">
        <v>6</v>
      </c>
      <c r="CT12" s="84"/>
      <c r="CU12" s="84">
        <v>7</v>
      </c>
      <c r="CV12" s="84"/>
      <c r="CW12" s="84">
        <v>9</v>
      </c>
      <c r="CX12" s="84"/>
      <c r="CY12" s="84">
        <v>8</v>
      </c>
      <c r="CZ12" s="84"/>
      <c r="DA12" s="148">
        <f t="shared" si="18"/>
        <v>184</v>
      </c>
      <c r="DB12" s="147">
        <f t="shared" si="19"/>
        <v>7.36</v>
      </c>
      <c r="DC12" s="153" t="str">
        <f t="shared" si="6"/>
        <v>Khá</v>
      </c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128" t="e">
        <f>DN12*$CC$5+DL12*$CA$5+DJ12*$BY$5+DH12*$BW$5+DF12*$BU$5+#REF!*$BS$5</f>
        <v>#REF!</v>
      </c>
      <c r="DQ12" s="129" t="e">
        <f>DP12/$CE$5</f>
        <v>#REF!</v>
      </c>
      <c r="DR12" s="129" t="e">
        <f t="shared" si="21"/>
        <v>#REF!</v>
      </c>
      <c r="DS12" s="57" t="e">
        <f t="shared" si="7"/>
        <v>#REF!</v>
      </c>
      <c r="DT12" s="162" t="e">
        <f>SUM((IF(CK12&gt;=5,0,$AV$5)),(IF(CM12&gt;=5,0,CM$5)),(IF(CO12&gt;=5,0,$AZ$5)),(IF(CQ12&gt;=5,0,$BB$5)),,(IF(CS12&gt;=5,0,$BD$5)),(IF(CU12&gt;=5,0,$BF$5)),(IF(CW12&gt;=5,0,$BH$5)),,(IF(DD12&gt;=5,0,$BJ$5)),(IF(CY12&gt;=5,0,$BL$5)),(IF(#REF!&gt;=5,0,$BN$5)),(IF(#REF!&gt;=5,0,$BS$5)),(IF(DF12&gt;=5,0,$BU$5)),(IF(DH12&gt;=5,0,$BW$5)),(IF(DJ12&gt;=5,0,$BY$5)),(IF(DL12&gt;=5,0,$CA$5)),(IF(DN12&gt;=5,0,$CC$5)))</f>
        <v>#REF!</v>
      </c>
      <c r="DU12" s="166" t="str">
        <f t="shared" si="22"/>
        <v>Lªn líp</v>
      </c>
    </row>
    <row r="13" spans="1:125" ht="18" customHeight="1">
      <c r="A13" s="41">
        <v>8</v>
      </c>
      <c r="B13" s="60" t="s">
        <v>136</v>
      </c>
      <c r="C13" s="93" t="s">
        <v>89</v>
      </c>
      <c r="D13" s="76">
        <v>33326</v>
      </c>
      <c r="E13" s="47" t="s">
        <v>21</v>
      </c>
      <c r="F13" s="77" t="s">
        <v>47</v>
      </c>
      <c r="G13" s="78" t="s">
        <v>10</v>
      </c>
      <c r="H13" s="11">
        <v>6</v>
      </c>
      <c r="I13" s="11"/>
      <c r="J13" s="11"/>
      <c r="K13" s="11"/>
      <c r="L13" s="11">
        <v>5</v>
      </c>
      <c r="M13" s="11"/>
      <c r="N13" s="11">
        <v>6</v>
      </c>
      <c r="O13" s="11"/>
      <c r="P13" s="84">
        <v>7</v>
      </c>
      <c r="Q13" s="84"/>
      <c r="R13" s="84">
        <v>5</v>
      </c>
      <c r="S13" s="84">
        <v>4</v>
      </c>
      <c r="T13" s="84">
        <v>5</v>
      </c>
      <c r="U13" s="84"/>
      <c r="V13" s="84">
        <v>5</v>
      </c>
      <c r="W13" s="84"/>
      <c r="X13" s="84">
        <v>6</v>
      </c>
      <c r="Y13" s="84"/>
      <c r="Z13" s="84">
        <v>5</v>
      </c>
      <c r="AA13" s="84"/>
      <c r="AB13" s="22">
        <f t="shared" si="8"/>
        <v>129</v>
      </c>
      <c r="AC13" s="23">
        <f t="shared" si="9"/>
        <v>5.375</v>
      </c>
      <c r="AD13" s="84">
        <v>5</v>
      </c>
      <c r="AE13" s="84"/>
      <c r="AF13" s="84">
        <v>6</v>
      </c>
      <c r="AG13" s="84"/>
      <c r="AH13" s="84">
        <v>5</v>
      </c>
      <c r="AI13" s="84"/>
      <c r="AJ13" s="84">
        <v>5</v>
      </c>
      <c r="AK13" s="84">
        <v>4</v>
      </c>
      <c r="AL13" s="84">
        <v>6</v>
      </c>
      <c r="AM13" s="84">
        <v>3</v>
      </c>
      <c r="AN13" s="84">
        <v>7</v>
      </c>
      <c r="AO13" s="84"/>
      <c r="AP13" s="96">
        <f t="shared" si="0"/>
        <v>147</v>
      </c>
      <c r="AQ13" s="97">
        <f t="shared" si="1"/>
        <v>5.653846153846154</v>
      </c>
      <c r="AR13" s="97">
        <f t="shared" si="2"/>
        <v>5.52</v>
      </c>
      <c r="AS13" s="57" t="str">
        <f t="shared" si="3"/>
        <v>Trung b×nh</v>
      </c>
      <c r="AT13" s="65">
        <f t="shared" si="10"/>
        <v>0</v>
      </c>
      <c r="AU13" s="58" t="str">
        <f t="shared" si="11"/>
        <v>Lªn líp</v>
      </c>
      <c r="AV13" s="84">
        <v>5</v>
      </c>
      <c r="AW13" s="84"/>
      <c r="AX13" s="84">
        <v>6</v>
      </c>
      <c r="AY13" s="84"/>
      <c r="AZ13" s="84">
        <v>6</v>
      </c>
      <c r="BA13" s="84"/>
      <c r="BB13" s="84">
        <v>5</v>
      </c>
      <c r="BC13" s="84"/>
      <c r="BD13" s="84">
        <v>6</v>
      </c>
      <c r="BE13" s="84"/>
      <c r="BF13" s="84">
        <v>7</v>
      </c>
      <c r="BG13" s="84"/>
      <c r="BH13" s="84">
        <v>7</v>
      </c>
      <c r="BI13" s="84"/>
      <c r="BJ13" s="84">
        <v>7</v>
      </c>
      <c r="BK13" s="84"/>
      <c r="BL13" s="84">
        <v>6</v>
      </c>
      <c r="BM13" s="84"/>
      <c r="BN13" s="84">
        <v>7</v>
      </c>
      <c r="BO13" s="84">
        <v>4</v>
      </c>
      <c r="BP13" s="128">
        <f t="shared" si="12"/>
        <v>198</v>
      </c>
      <c r="BQ13" s="129">
        <f t="shared" si="23"/>
        <v>6.1875</v>
      </c>
      <c r="BR13" s="153" t="str">
        <f t="shared" si="4"/>
        <v>TB Khá</v>
      </c>
      <c r="BS13" s="84">
        <v>6</v>
      </c>
      <c r="BT13" s="84"/>
      <c r="BU13" s="84">
        <v>8</v>
      </c>
      <c r="BV13" s="84"/>
      <c r="BW13" s="84">
        <v>8</v>
      </c>
      <c r="BX13" s="84"/>
      <c r="BY13" s="84">
        <v>5</v>
      </c>
      <c r="BZ13" s="84"/>
      <c r="CA13" s="84">
        <v>6</v>
      </c>
      <c r="CB13" s="84"/>
      <c r="CC13" s="84">
        <v>9</v>
      </c>
      <c r="CD13" s="84"/>
      <c r="CE13" s="128">
        <f t="shared" si="13"/>
        <v>136</v>
      </c>
      <c r="CF13" s="129">
        <f t="shared" si="14"/>
        <v>7.157894736842105</v>
      </c>
      <c r="CG13" s="129">
        <f t="shared" si="15"/>
        <v>6.549019607843137</v>
      </c>
      <c r="CH13" s="57" t="str">
        <f t="shared" si="5"/>
        <v>TB Kh¸</v>
      </c>
      <c r="CI13" s="162">
        <f t="shared" si="16"/>
        <v>0</v>
      </c>
      <c r="CJ13" s="166" t="str">
        <f t="shared" si="17"/>
        <v>Lªn líp</v>
      </c>
      <c r="CK13" s="84">
        <v>6</v>
      </c>
      <c r="CL13" s="84"/>
      <c r="CM13" s="84">
        <v>6</v>
      </c>
      <c r="CN13" s="84"/>
      <c r="CO13" s="84">
        <v>6</v>
      </c>
      <c r="CP13" s="84"/>
      <c r="CQ13" s="84">
        <v>6</v>
      </c>
      <c r="CR13" s="84"/>
      <c r="CS13" s="84">
        <v>4</v>
      </c>
      <c r="CT13" s="84"/>
      <c r="CU13" s="84">
        <v>6</v>
      </c>
      <c r="CV13" s="84"/>
      <c r="CW13" s="84">
        <v>6</v>
      </c>
      <c r="CX13" s="84"/>
      <c r="CY13" s="84">
        <v>7</v>
      </c>
      <c r="CZ13" s="84"/>
      <c r="DA13" s="148">
        <f t="shared" si="18"/>
        <v>146</v>
      </c>
      <c r="DB13" s="147">
        <f t="shared" si="19"/>
        <v>5.84</v>
      </c>
      <c r="DC13" s="153" t="str">
        <f t="shared" si="6"/>
        <v>Trung bình</v>
      </c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128" t="e">
        <f>DN13*$CC$5+DL13*$CA$5+DJ13*$BY$5+DH13*$BW$5+DF13*$BU$5+#REF!*$BS$5</f>
        <v>#REF!</v>
      </c>
      <c r="DQ13" s="129" t="e">
        <f t="shared" si="20"/>
        <v>#REF!</v>
      </c>
      <c r="DR13" s="129" t="e">
        <f t="shared" si="21"/>
        <v>#REF!</v>
      </c>
      <c r="DS13" s="57" t="e">
        <f t="shared" si="7"/>
        <v>#REF!</v>
      </c>
      <c r="DT13" s="162" t="e">
        <f>SUM((IF(CK13&gt;=5,0,$AV$5)),(IF(CM13&gt;=5,0,CM$5)),(IF(CO13&gt;=5,0,$AZ$5)),(IF(CQ13&gt;=5,0,$BB$5)),,(IF(CS13&gt;=5,0,$BD$5)),(IF(CU13&gt;=5,0,$BF$5)),(IF(CW13&gt;=5,0,$BH$5)),,(IF(DD13&gt;=5,0,$BJ$5)),(IF(CY13&gt;=5,0,$BL$5)),(IF(#REF!&gt;=5,0,$BN$5)),(IF(#REF!&gt;=5,0,$BS$5)),(IF(DF13&gt;=5,0,$BU$5)),(IF(DH13&gt;=5,0,$BW$5)),(IF(DJ13&gt;=5,0,$BY$5)),(IF(DL13&gt;=5,0,$CA$5)),(IF(DN13&gt;=5,0,$CC$5)))</f>
        <v>#REF!</v>
      </c>
      <c r="DU13" s="166" t="str">
        <f t="shared" si="22"/>
        <v>Lªn líp</v>
      </c>
    </row>
    <row r="14" spans="1:125" ht="18" customHeight="1">
      <c r="A14" s="41">
        <v>9</v>
      </c>
      <c r="B14" s="60" t="s">
        <v>106</v>
      </c>
      <c r="C14" s="93" t="s">
        <v>137</v>
      </c>
      <c r="D14" s="76">
        <v>33843</v>
      </c>
      <c r="E14" s="47" t="s">
        <v>32</v>
      </c>
      <c r="F14" s="77" t="s">
        <v>28</v>
      </c>
      <c r="G14" s="78" t="s">
        <v>20</v>
      </c>
      <c r="H14" s="11">
        <v>7</v>
      </c>
      <c r="I14" s="11"/>
      <c r="J14" s="11"/>
      <c r="K14" s="11"/>
      <c r="L14" s="11">
        <v>6</v>
      </c>
      <c r="M14" s="11"/>
      <c r="N14" s="11">
        <v>7</v>
      </c>
      <c r="O14" s="11"/>
      <c r="P14" s="84">
        <v>5</v>
      </c>
      <c r="Q14" s="84"/>
      <c r="R14" s="84">
        <v>6</v>
      </c>
      <c r="S14" s="84"/>
      <c r="T14" s="84">
        <v>7</v>
      </c>
      <c r="U14" s="84"/>
      <c r="V14" s="84">
        <v>8</v>
      </c>
      <c r="W14" s="84"/>
      <c r="X14" s="84">
        <v>7</v>
      </c>
      <c r="Y14" s="84"/>
      <c r="Z14" s="84">
        <v>6</v>
      </c>
      <c r="AA14" s="84"/>
      <c r="AB14" s="22">
        <f t="shared" si="8"/>
        <v>157</v>
      </c>
      <c r="AC14" s="23">
        <f t="shared" si="9"/>
        <v>6.541666666666667</v>
      </c>
      <c r="AD14" s="84">
        <v>6</v>
      </c>
      <c r="AE14" s="84"/>
      <c r="AF14" s="84">
        <v>7</v>
      </c>
      <c r="AG14" s="84"/>
      <c r="AH14" s="84">
        <v>6</v>
      </c>
      <c r="AI14" s="84"/>
      <c r="AJ14" s="84">
        <v>9</v>
      </c>
      <c r="AK14" s="84"/>
      <c r="AL14" s="84">
        <v>9</v>
      </c>
      <c r="AM14" s="84"/>
      <c r="AN14" s="84">
        <v>8</v>
      </c>
      <c r="AO14" s="84"/>
      <c r="AP14" s="96">
        <f t="shared" si="0"/>
        <v>194</v>
      </c>
      <c r="AQ14" s="97">
        <f t="shared" si="1"/>
        <v>7.461538461538462</v>
      </c>
      <c r="AR14" s="97">
        <f t="shared" si="2"/>
        <v>7.02</v>
      </c>
      <c r="AS14" s="57" t="str">
        <f t="shared" si="3"/>
        <v>Kh¸</v>
      </c>
      <c r="AT14" s="65">
        <f t="shared" si="10"/>
        <v>0</v>
      </c>
      <c r="AU14" s="58" t="str">
        <f t="shared" si="11"/>
        <v>Lªn líp</v>
      </c>
      <c r="AV14" s="84">
        <v>7</v>
      </c>
      <c r="AW14" s="84"/>
      <c r="AX14" s="84">
        <v>7</v>
      </c>
      <c r="AY14" s="84"/>
      <c r="AZ14" s="84">
        <v>7</v>
      </c>
      <c r="BA14" s="84"/>
      <c r="BB14" s="84">
        <v>7</v>
      </c>
      <c r="BC14" s="84"/>
      <c r="BD14" s="84">
        <v>6</v>
      </c>
      <c r="BE14" s="84"/>
      <c r="BF14" s="84">
        <v>8</v>
      </c>
      <c r="BG14" s="84"/>
      <c r="BH14" s="84">
        <v>9</v>
      </c>
      <c r="BI14" s="84"/>
      <c r="BJ14" s="84">
        <v>8</v>
      </c>
      <c r="BK14" s="84"/>
      <c r="BL14" s="84">
        <v>6</v>
      </c>
      <c r="BM14" s="84"/>
      <c r="BN14" s="84">
        <v>6</v>
      </c>
      <c r="BO14" s="84"/>
      <c r="BP14" s="128">
        <f t="shared" si="12"/>
        <v>230</v>
      </c>
      <c r="BQ14" s="129">
        <f t="shared" si="23"/>
        <v>7.1875</v>
      </c>
      <c r="BR14" s="153" t="str">
        <f t="shared" si="4"/>
        <v>Khá</v>
      </c>
      <c r="BS14" s="84">
        <v>9</v>
      </c>
      <c r="BT14" s="84"/>
      <c r="BU14" s="84">
        <v>9</v>
      </c>
      <c r="BV14" s="84"/>
      <c r="BW14" s="84">
        <v>9</v>
      </c>
      <c r="BX14" s="84"/>
      <c r="BY14" s="84">
        <v>7</v>
      </c>
      <c r="BZ14" s="84"/>
      <c r="CA14" s="84">
        <v>7</v>
      </c>
      <c r="CB14" s="84"/>
      <c r="CC14" s="84">
        <v>10</v>
      </c>
      <c r="CD14" s="84"/>
      <c r="CE14" s="128">
        <f t="shared" si="13"/>
        <v>160</v>
      </c>
      <c r="CF14" s="129">
        <f t="shared" si="14"/>
        <v>8.421052631578947</v>
      </c>
      <c r="CG14" s="129">
        <f t="shared" si="15"/>
        <v>7.647058823529412</v>
      </c>
      <c r="CH14" s="57" t="str">
        <f t="shared" si="5"/>
        <v>Kh¸</v>
      </c>
      <c r="CI14" s="162">
        <f>SUM((IF(AV14&gt;=5,0,$AV$5)),(IF(AX14&gt;=5,0,AX$5)),(IF(AZ14&gt;=5,0,$AZ$5)),(IF(BB14&gt;=5,0,$BB$5)),,(IF(BD14&gt;=5,0,$BD$5)),(IF(BF14&gt;=5,0,$BF$5)),(IF(BH14&gt;=5,0,$BH$5)),,(IF(BJ14&gt;=5,0,$BJ$5)),(IF(BL14&gt;=5,0,$BL$5)),(IF(BN14&gt;=5,0,$BN$5)),(IF(BS14&gt;=5,0,$BS$5)),(IF(BU14&gt;=5,0,$BU$5)),(IF(BW14&gt;=5,0,$BW$5)),(IF(BY14&gt;=5,0,$BY$5)),(IF(CA14&gt;=5,0,$CA$5)),(IF(CC14&gt;=5,0,$CC$5)))</f>
        <v>0</v>
      </c>
      <c r="CJ14" s="166" t="str">
        <f t="shared" si="17"/>
        <v>Lªn líp</v>
      </c>
      <c r="CK14" s="84">
        <v>8</v>
      </c>
      <c r="CL14" s="84"/>
      <c r="CM14" s="84">
        <v>8</v>
      </c>
      <c r="CN14" s="84"/>
      <c r="CO14" s="84">
        <v>6</v>
      </c>
      <c r="CP14" s="84"/>
      <c r="CQ14" s="84">
        <v>8</v>
      </c>
      <c r="CR14" s="84"/>
      <c r="CS14" s="84">
        <v>7</v>
      </c>
      <c r="CT14" s="84"/>
      <c r="CU14" s="84">
        <v>8</v>
      </c>
      <c r="CV14" s="84"/>
      <c r="CW14" s="84">
        <v>8</v>
      </c>
      <c r="CX14" s="84"/>
      <c r="CY14" s="84">
        <v>8</v>
      </c>
      <c r="CZ14" s="84"/>
      <c r="DA14" s="148">
        <f t="shared" si="18"/>
        <v>191</v>
      </c>
      <c r="DB14" s="147">
        <f t="shared" si="19"/>
        <v>7.64</v>
      </c>
      <c r="DC14" s="153" t="str">
        <f t="shared" si="6"/>
        <v>Khá</v>
      </c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128" t="e">
        <f>DN14*$CC$5+DL14*$CA$5+DJ14*$BY$5+DH14*$BW$5+DF14*$BU$5+#REF!*$BS$5</f>
        <v>#REF!</v>
      </c>
      <c r="DQ14" s="129" t="e">
        <f t="shared" si="20"/>
        <v>#REF!</v>
      </c>
      <c r="DR14" s="129" t="e">
        <f t="shared" si="21"/>
        <v>#REF!</v>
      </c>
      <c r="DS14" s="57" t="e">
        <f t="shared" si="7"/>
        <v>#REF!</v>
      </c>
      <c r="DT14" s="162" t="e">
        <f>SUM((IF(CK14&gt;=5,0,$AV$5)),(IF(CM14&gt;=5,0,CM$5)),(IF(CO14&gt;=5,0,$AZ$5)),(IF(CQ14&gt;=5,0,$BB$5)),,(IF(CS14&gt;=5,0,$BD$5)),(IF(CU14&gt;=5,0,$BF$5)),(IF(CW14&gt;=5,0,$BH$5)),,(IF(DD14&gt;=5,0,$BJ$5)),(IF(CY14&gt;=5,0,$BL$5)),(IF(#REF!&gt;=5,0,$BN$5)),(IF(#REF!&gt;=5,0,$BS$5)),(IF(DF14&gt;=5,0,$BU$5)),(IF(DH14&gt;=5,0,$BW$5)),(IF(DJ14&gt;=5,0,$BY$5)),(IF(DL14&gt;=5,0,$CA$5)),(IF(DN14&gt;=5,0,$CC$5)))</f>
        <v>#REF!</v>
      </c>
      <c r="DU14" s="166" t="str">
        <f t="shared" si="22"/>
        <v>Lªn líp</v>
      </c>
    </row>
    <row r="15" spans="1:125" ht="18" customHeight="1">
      <c r="A15" s="41">
        <v>10</v>
      </c>
      <c r="B15" s="60" t="s">
        <v>87</v>
      </c>
      <c r="C15" s="93" t="s">
        <v>138</v>
      </c>
      <c r="D15" s="76">
        <v>33849</v>
      </c>
      <c r="E15" s="47" t="s">
        <v>21</v>
      </c>
      <c r="F15" s="77" t="s">
        <v>33</v>
      </c>
      <c r="G15" s="78" t="s">
        <v>9</v>
      </c>
      <c r="H15" s="11">
        <v>7</v>
      </c>
      <c r="I15" s="11"/>
      <c r="J15" s="11"/>
      <c r="K15" s="11"/>
      <c r="L15" s="11">
        <v>5</v>
      </c>
      <c r="M15" s="11"/>
      <c r="N15" s="11">
        <v>6</v>
      </c>
      <c r="O15" s="11"/>
      <c r="P15" s="84">
        <v>7</v>
      </c>
      <c r="Q15" s="84"/>
      <c r="R15" s="84">
        <v>5</v>
      </c>
      <c r="S15" s="84">
        <v>4</v>
      </c>
      <c r="T15" s="84">
        <v>5</v>
      </c>
      <c r="U15" s="84"/>
      <c r="V15" s="84">
        <v>5</v>
      </c>
      <c r="W15" s="84"/>
      <c r="X15" s="84">
        <v>6</v>
      </c>
      <c r="Y15" s="84"/>
      <c r="Z15" s="84">
        <v>5</v>
      </c>
      <c r="AA15" s="84"/>
      <c r="AB15" s="22">
        <f t="shared" si="8"/>
        <v>129</v>
      </c>
      <c r="AC15" s="23">
        <f t="shared" si="9"/>
        <v>5.375</v>
      </c>
      <c r="AD15" s="84">
        <v>5</v>
      </c>
      <c r="AE15" s="84"/>
      <c r="AF15" s="84">
        <v>6</v>
      </c>
      <c r="AG15" s="84"/>
      <c r="AH15" s="84">
        <v>8</v>
      </c>
      <c r="AI15" s="84"/>
      <c r="AJ15" s="84">
        <v>6</v>
      </c>
      <c r="AK15" s="84">
        <v>3</v>
      </c>
      <c r="AL15" s="84">
        <v>7</v>
      </c>
      <c r="AM15" s="84"/>
      <c r="AN15" s="84">
        <v>6</v>
      </c>
      <c r="AO15" s="84">
        <v>3</v>
      </c>
      <c r="AP15" s="96">
        <f t="shared" si="0"/>
        <v>166</v>
      </c>
      <c r="AQ15" s="97">
        <f t="shared" si="1"/>
        <v>6.384615384615385</v>
      </c>
      <c r="AR15" s="97">
        <f t="shared" si="2"/>
        <v>5.9</v>
      </c>
      <c r="AS15" s="57" t="str">
        <f t="shared" si="3"/>
        <v>Trung b×nh</v>
      </c>
      <c r="AT15" s="65">
        <f t="shared" si="10"/>
        <v>0</v>
      </c>
      <c r="AU15" s="58" t="str">
        <f t="shared" si="11"/>
        <v>Lªn líp</v>
      </c>
      <c r="AV15" s="84">
        <v>6</v>
      </c>
      <c r="AW15" s="84"/>
      <c r="AX15" s="84">
        <v>7</v>
      </c>
      <c r="AY15" s="84"/>
      <c r="AZ15" s="84">
        <v>7</v>
      </c>
      <c r="BA15" s="84"/>
      <c r="BB15" s="84">
        <v>6</v>
      </c>
      <c r="BC15" s="84"/>
      <c r="BD15" s="84">
        <v>6</v>
      </c>
      <c r="BE15" s="84"/>
      <c r="BF15" s="84">
        <v>7</v>
      </c>
      <c r="BG15" s="84"/>
      <c r="BH15" s="84">
        <v>7</v>
      </c>
      <c r="BI15" s="84"/>
      <c r="BJ15" s="84">
        <v>8</v>
      </c>
      <c r="BK15" s="84"/>
      <c r="BL15" s="84">
        <v>6</v>
      </c>
      <c r="BM15" s="84"/>
      <c r="BN15" s="84">
        <v>7</v>
      </c>
      <c r="BO15" s="84">
        <v>4</v>
      </c>
      <c r="BP15" s="128">
        <f t="shared" si="12"/>
        <v>215</v>
      </c>
      <c r="BQ15" s="129">
        <f t="shared" si="23"/>
        <v>6.71875</v>
      </c>
      <c r="BR15" s="153" t="str">
        <f t="shared" si="4"/>
        <v>TB Khá</v>
      </c>
      <c r="BS15" s="84">
        <v>7</v>
      </c>
      <c r="BT15" s="84"/>
      <c r="BU15" s="84">
        <v>7</v>
      </c>
      <c r="BV15" s="84"/>
      <c r="BW15" s="84">
        <v>9</v>
      </c>
      <c r="BX15" s="84"/>
      <c r="BY15" s="84">
        <v>6</v>
      </c>
      <c r="BZ15" s="84"/>
      <c r="CA15" s="84">
        <v>7</v>
      </c>
      <c r="CB15" s="84"/>
      <c r="CC15" s="84">
        <v>9</v>
      </c>
      <c r="CD15" s="84"/>
      <c r="CE15" s="128">
        <f t="shared" si="13"/>
        <v>144</v>
      </c>
      <c r="CF15" s="129">
        <f t="shared" si="14"/>
        <v>7.578947368421052</v>
      </c>
      <c r="CG15" s="129">
        <f t="shared" si="15"/>
        <v>7.03921568627451</v>
      </c>
      <c r="CH15" s="57" t="str">
        <f t="shared" si="5"/>
        <v>Kh¸</v>
      </c>
      <c r="CI15" s="162">
        <f t="shared" si="16"/>
        <v>0</v>
      </c>
      <c r="CJ15" s="166" t="str">
        <f t="shared" si="17"/>
        <v>Lªn líp</v>
      </c>
      <c r="CK15" s="84">
        <v>7</v>
      </c>
      <c r="CL15" s="84"/>
      <c r="CM15" s="84">
        <v>8</v>
      </c>
      <c r="CN15" s="84"/>
      <c r="CO15" s="84">
        <v>6</v>
      </c>
      <c r="CP15" s="84"/>
      <c r="CQ15" s="84">
        <v>7</v>
      </c>
      <c r="CR15" s="84"/>
      <c r="CS15" s="84">
        <v>6</v>
      </c>
      <c r="CT15" s="84"/>
      <c r="CU15" s="84">
        <v>6</v>
      </c>
      <c r="CV15" s="84"/>
      <c r="CW15" s="84">
        <v>8</v>
      </c>
      <c r="CX15" s="84"/>
      <c r="CY15" s="84">
        <v>8</v>
      </c>
      <c r="CZ15" s="84"/>
      <c r="DA15" s="148">
        <f t="shared" si="18"/>
        <v>172</v>
      </c>
      <c r="DB15" s="147">
        <f t="shared" si="19"/>
        <v>6.88</v>
      </c>
      <c r="DC15" s="153" t="str">
        <f t="shared" si="6"/>
        <v>TB Khá</v>
      </c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128" t="e">
        <f>DN15*$CC$5+DL15*$CA$5+DJ15*$BY$5+DH15*$BW$5+DF15*$BU$5+#REF!*$BS$5</f>
        <v>#REF!</v>
      </c>
      <c r="DQ15" s="129" t="e">
        <f t="shared" si="20"/>
        <v>#REF!</v>
      </c>
      <c r="DR15" s="129" t="e">
        <f t="shared" si="21"/>
        <v>#REF!</v>
      </c>
      <c r="DS15" s="57" t="e">
        <f t="shared" si="7"/>
        <v>#REF!</v>
      </c>
      <c r="DT15" s="162" t="e">
        <f>SUM((IF(CK15&gt;=5,0,$AV$5)),(IF(CM15&gt;=5,0,CM$5)),(IF(CO15&gt;=5,0,$AZ$5)),(IF(CQ15&gt;=5,0,$BB$5)),,(IF(CS15&gt;=5,0,$BD$5)),(IF(CU15&gt;=5,0,$BF$5)),(IF(CW15&gt;=5,0,$BH$5)),,(IF(DD15&gt;=5,0,$BJ$5)),(IF(CY15&gt;=5,0,$BL$5)),(IF(#REF!&gt;=5,0,$BN$5)),(IF(#REF!&gt;=5,0,$BS$5)),(IF(DF15&gt;=5,0,$BU$5)),(IF(DH15&gt;=5,0,$BW$5)),(IF(DJ15&gt;=5,0,$BY$5)),(IF(DL15&gt;=5,0,$CA$5)),(IF(DN15&gt;=5,0,$CC$5)))</f>
        <v>#REF!</v>
      </c>
      <c r="DU15" s="166" t="str">
        <f t="shared" si="22"/>
        <v>Lªn líp</v>
      </c>
    </row>
    <row r="16" spans="1:125" ht="18" customHeight="1">
      <c r="A16" s="41">
        <v>11</v>
      </c>
      <c r="B16" s="60" t="s">
        <v>139</v>
      </c>
      <c r="C16" s="93" t="s">
        <v>140</v>
      </c>
      <c r="D16" s="76">
        <v>33872</v>
      </c>
      <c r="E16" s="47" t="s">
        <v>32</v>
      </c>
      <c r="F16" s="77" t="s">
        <v>47</v>
      </c>
      <c r="G16" s="78" t="s">
        <v>10</v>
      </c>
      <c r="H16" s="11">
        <v>7</v>
      </c>
      <c r="I16" s="11"/>
      <c r="J16" s="11"/>
      <c r="K16" s="11"/>
      <c r="L16" s="11">
        <v>7</v>
      </c>
      <c r="M16" s="11"/>
      <c r="N16" s="11">
        <v>8</v>
      </c>
      <c r="O16" s="11"/>
      <c r="P16" s="84">
        <v>8</v>
      </c>
      <c r="Q16" s="84"/>
      <c r="R16" s="84">
        <v>8</v>
      </c>
      <c r="S16" s="84"/>
      <c r="T16" s="84">
        <v>8</v>
      </c>
      <c r="U16" s="84"/>
      <c r="V16" s="84">
        <v>7</v>
      </c>
      <c r="W16" s="84"/>
      <c r="X16" s="84">
        <v>8</v>
      </c>
      <c r="Y16" s="84"/>
      <c r="Z16" s="84">
        <v>7</v>
      </c>
      <c r="AA16" s="84"/>
      <c r="AB16" s="22">
        <f t="shared" si="8"/>
        <v>180</v>
      </c>
      <c r="AC16" s="23">
        <f t="shared" si="9"/>
        <v>7.5</v>
      </c>
      <c r="AD16" s="84">
        <v>6</v>
      </c>
      <c r="AE16" s="84"/>
      <c r="AF16" s="84">
        <v>7</v>
      </c>
      <c r="AG16" s="84"/>
      <c r="AH16" s="84">
        <v>7</v>
      </c>
      <c r="AI16" s="84"/>
      <c r="AJ16" s="84">
        <v>7</v>
      </c>
      <c r="AK16" s="84"/>
      <c r="AL16" s="84">
        <v>9</v>
      </c>
      <c r="AM16" s="84"/>
      <c r="AN16" s="84">
        <v>9</v>
      </c>
      <c r="AO16" s="84"/>
      <c r="AP16" s="96">
        <f t="shared" si="0"/>
        <v>193</v>
      </c>
      <c r="AQ16" s="97">
        <f t="shared" si="1"/>
        <v>7.423076923076923</v>
      </c>
      <c r="AR16" s="97">
        <f t="shared" si="2"/>
        <v>7.46</v>
      </c>
      <c r="AS16" s="57" t="str">
        <f t="shared" si="3"/>
        <v>Kh¸</v>
      </c>
      <c r="AT16" s="65">
        <f t="shared" si="10"/>
        <v>0</v>
      </c>
      <c r="AU16" s="58" t="str">
        <f t="shared" si="11"/>
        <v>Lªn líp</v>
      </c>
      <c r="AV16" s="84">
        <v>7</v>
      </c>
      <c r="AW16" s="84"/>
      <c r="AX16" s="84">
        <v>7</v>
      </c>
      <c r="AY16" s="84"/>
      <c r="AZ16" s="84">
        <v>8</v>
      </c>
      <c r="BA16" s="84"/>
      <c r="BB16" s="84">
        <v>8</v>
      </c>
      <c r="BC16" s="84"/>
      <c r="BD16" s="84">
        <v>6</v>
      </c>
      <c r="BE16" s="84"/>
      <c r="BF16" s="84">
        <v>9</v>
      </c>
      <c r="BG16" s="84"/>
      <c r="BH16" s="84">
        <v>9</v>
      </c>
      <c r="BI16" s="84"/>
      <c r="BJ16" s="84">
        <v>9</v>
      </c>
      <c r="BK16" s="84"/>
      <c r="BL16" s="84">
        <v>7</v>
      </c>
      <c r="BM16" s="84"/>
      <c r="BN16" s="84">
        <v>7</v>
      </c>
      <c r="BO16" s="84"/>
      <c r="BP16" s="128">
        <f t="shared" si="12"/>
        <v>249</v>
      </c>
      <c r="BQ16" s="129">
        <f t="shared" si="23"/>
        <v>7.78125</v>
      </c>
      <c r="BR16" s="153" t="str">
        <f t="shared" si="4"/>
        <v>Khá</v>
      </c>
      <c r="BS16" s="84">
        <v>8</v>
      </c>
      <c r="BT16" s="84"/>
      <c r="BU16" s="84">
        <v>8</v>
      </c>
      <c r="BV16" s="84"/>
      <c r="BW16" s="84">
        <v>9</v>
      </c>
      <c r="BX16" s="84"/>
      <c r="BY16" s="84">
        <v>8</v>
      </c>
      <c r="BZ16" s="84"/>
      <c r="CA16" s="84">
        <v>7</v>
      </c>
      <c r="CB16" s="84"/>
      <c r="CC16" s="84">
        <v>8</v>
      </c>
      <c r="CD16" s="84"/>
      <c r="CE16" s="128">
        <f t="shared" si="13"/>
        <v>152</v>
      </c>
      <c r="CF16" s="129">
        <f t="shared" si="14"/>
        <v>8</v>
      </c>
      <c r="CG16" s="129">
        <f t="shared" si="15"/>
        <v>7.862745098039215</v>
      </c>
      <c r="CH16" s="57" t="str">
        <f t="shared" si="5"/>
        <v>Kh¸</v>
      </c>
      <c r="CI16" s="162">
        <f t="shared" si="16"/>
        <v>0</v>
      </c>
      <c r="CJ16" s="166" t="str">
        <f t="shared" si="17"/>
        <v>Lªn líp</v>
      </c>
      <c r="CK16" s="84">
        <v>7</v>
      </c>
      <c r="CL16" s="84"/>
      <c r="CM16" s="84">
        <v>8</v>
      </c>
      <c r="CN16" s="84"/>
      <c r="CO16" s="84">
        <v>7</v>
      </c>
      <c r="CP16" s="84"/>
      <c r="CQ16" s="84">
        <v>8</v>
      </c>
      <c r="CR16" s="84"/>
      <c r="CS16" s="84">
        <v>8</v>
      </c>
      <c r="CT16" s="84"/>
      <c r="CU16" s="84">
        <v>8</v>
      </c>
      <c r="CV16" s="84"/>
      <c r="CW16" s="84">
        <v>8</v>
      </c>
      <c r="CX16" s="84"/>
      <c r="CY16" s="84">
        <v>8</v>
      </c>
      <c r="CZ16" s="84"/>
      <c r="DA16" s="148">
        <f t="shared" si="18"/>
        <v>192</v>
      </c>
      <c r="DB16" s="147">
        <f t="shared" si="19"/>
        <v>7.68</v>
      </c>
      <c r="DC16" s="153" t="str">
        <f t="shared" si="6"/>
        <v>Khá</v>
      </c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128" t="e">
        <f>DN16*$CC$5+DL16*$CA$5+DJ16*$BY$5+DH16*$BW$5+DF16*$BU$5+#REF!*$BS$5</f>
        <v>#REF!</v>
      </c>
      <c r="DQ16" s="129" t="e">
        <f t="shared" si="20"/>
        <v>#REF!</v>
      </c>
      <c r="DR16" s="129" t="e">
        <f t="shared" si="21"/>
        <v>#REF!</v>
      </c>
      <c r="DS16" s="57" t="e">
        <f t="shared" si="7"/>
        <v>#REF!</v>
      </c>
      <c r="DT16" s="162" t="e">
        <f>SUM((IF(CK16&gt;=5,0,$AV$5)),(IF(CM16&gt;=5,0,CM$5)),(IF(CO16&gt;=5,0,$AZ$5)),(IF(CQ16&gt;=5,0,$BB$5)),,(IF(CS16&gt;=5,0,$BD$5)),(IF(CU16&gt;=5,0,$BF$5)),(IF(CW16&gt;=5,0,$BH$5)),,(IF(DD16&gt;=5,0,$BJ$5)),(IF(CY16&gt;=5,0,$BL$5)),(IF(#REF!&gt;=5,0,$BN$5)),(IF(#REF!&gt;=5,0,$BS$5)),(IF(DF16&gt;=5,0,$BU$5)),(IF(DH16&gt;=5,0,$BW$5)),(IF(DJ16&gt;=5,0,$BY$5)),(IF(DL16&gt;=5,0,$CA$5)),(IF(DN16&gt;=5,0,$CC$5)))</f>
        <v>#REF!</v>
      </c>
      <c r="DU16" s="166" t="str">
        <f t="shared" si="22"/>
        <v>Lªn líp</v>
      </c>
    </row>
    <row r="17" spans="1:125" ht="18" customHeight="1">
      <c r="A17" s="41">
        <v>12</v>
      </c>
      <c r="B17" s="60" t="s">
        <v>99</v>
      </c>
      <c r="C17" s="83" t="s">
        <v>140</v>
      </c>
      <c r="D17" s="76">
        <v>33654</v>
      </c>
      <c r="E17" s="47" t="s">
        <v>32</v>
      </c>
      <c r="F17" s="77" t="s">
        <v>56</v>
      </c>
      <c r="G17" s="78" t="s">
        <v>20</v>
      </c>
      <c r="H17" s="11"/>
      <c r="I17" s="11"/>
      <c r="J17" s="11"/>
      <c r="K17" s="11"/>
      <c r="L17" s="11">
        <v>7</v>
      </c>
      <c r="M17" s="11"/>
      <c r="N17" s="11">
        <v>7</v>
      </c>
      <c r="O17" s="11"/>
      <c r="P17" s="84">
        <v>9</v>
      </c>
      <c r="Q17" s="84"/>
      <c r="R17" s="84">
        <v>9</v>
      </c>
      <c r="S17" s="84"/>
      <c r="T17" s="84">
        <v>6</v>
      </c>
      <c r="U17" s="84"/>
      <c r="V17" s="84">
        <v>7</v>
      </c>
      <c r="W17" s="84"/>
      <c r="X17" s="84">
        <v>7</v>
      </c>
      <c r="Y17" s="84"/>
      <c r="Z17" s="84">
        <v>7</v>
      </c>
      <c r="AA17" s="84"/>
      <c r="AB17" s="22">
        <f t="shared" si="8"/>
        <v>177</v>
      </c>
      <c r="AC17" s="23">
        <f t="shared" si="9"/>
        <v>7.375</v>
      </c>
      <c r="AD17" s="84">
        <v>6</v>
      </c>
      <c r="AE17" s="84"/>
      <c r="AF17" s="84">
        <v>7</v>
      </c>
      <c r="AG17" s="84"/>
      <c r="AH17" s="84">
        <v>7</v>
      </c>
      <c r="AI17" s="84"/>
      <c r="AJ17" s="84">
        <v>6</v>
      </c>
      <c r="AK17" s="84"/>
      <c r="AL17" s="84">
        <v>8</v>
      </c>
      <c r="AM17" s="84"/>
      <c r="AN17" s="84">
        <v>9</v>
      </c>
      <c r="AO17" s="84"/>
      <c r="AP17" s="96">
        <f t="shared" si="0"/>
        <v>185</v>
      </c>
      <c r="AQ17" s="97">
        <f t="shared" si="1"/>
        <v>7.115384615384615</v>
      </c>
      <c r="AR17" s="97">
        <f t="shared" si="2"/>
        <v>7.24</v>
      </c>
      <c r="AS17" s="57" t="str">
        <f t="shared" si="3"/>
        <v>Kh¸</v>
      </c>
      <c r="AT17" s="65">
        <f t="shared" si="10"/>
        <v>0</v>
      </c>
      <c r="AU17" s="58" t="str">
        <f t="shared" si="11"/>
        <v>Lªn líp</v>
      </c>
      <c r="AV17" s="84">
        <v>7</v>
      </c>
      <c r="AW17" s="84"/>
      <c r="AX17" s="84">
        <v>8</v>
      </c>
      <c r="AY17" s="84"/>
      <c r="AZ17" s="84">
        <v>8</v>
      </c>
      <c r="BA17" s="84"/>
      <c r="BB17" s="84">
        <v>8</v>
      </c>
      <c r="BC17" s="84"/>
      <c r="BD17" s="84">
        <v>8</v>
      </c>
      <c r="BE17" s="84"/>
      <c r="BF17" s="84">
        <v>9</v>
      </c>
      <c r="BG17" s="84"/>
      <c r="BH17" s="84">
        <v>9</v>
      </c>
      <c r="BI17" s="84"/>
      <c r="BJ17" s="84">
        <v>9</v>
      </c>
      <c r="BK17" s="84"/>
      <c r="BL17" s="84">
        <v>6</v>
      </c>
      <c r="BM17" s="84"/>
      <c r="BN17" s="84">
        <v>6</v>
      </c>
      <c r="BO17" s="84"/>
      <c r="BP17" s="128">
        <f t="shared" si="12"/>
        <v>253</v>
      </c>
      <c r="BQ17" s="129">
        <f t="shared" si="23"/>
        <v>7.90625</v>
      </c>
      <c r="BR17" s="153" t="str">
        <f t="shared" si="4"/>
        <v>Khá</v>
      </c>
      <c r="BS17" s="84">
        <v>8</v>
      </c>
      <c r="BT17" s="84"/>
      <c r="BU17" s="84">
        <v>9</v>
      </c>
      <c r="BV17" s="84"/>
      <c r="BW17" s="84">
        <v>9</v>
      </c>
      <c r="BX17" s="84"/>
      <c r="BY17" s="84">
        <v>8</v>
      </c>
      <c r="BZ17" s="84"/>
      <c r="CA17" s="84">
        <v>8</v>
      </c>
      <c r="CB17" s="84"/>
      <c r="CC17" s="84">
        <v>10</v>
      </c>
      <c r="CD17" s="84"/>
      <c r="CE17" s="128">
        <f t="shared" si="13"/>
        <v>166</v>
      </c>
      <c r="CF17" s="129">
        <f t="shared" si="14"/>
        <v>8.736842105263158</v>
      </c>
      <c r="CG17" s="129">
        <f t="shared" si="15"/>
        <v>8.215686274509803</v>
      </c>
      <c r="CH17" s="57" t="str">
        <f t="shared" si="5"/>
        <v>Giái</v>
      </c>
      <c r="CI17" s="162">
        <f t="shared" si="16"/>
        <v>0</v>
      </c>
      <c r="CJ17" s="166" t="str">
        <f t="shared" si="17"/>
        <v>Lªn líp</v>
      </c>
      <c r="CK17" s="84">
        <v>9</v>
      </c>
      <c r="CL17" s="84"/>
      <c r="CM17" s="84">
        <v>8</v>
      </c>
      <c r="CN17" s="84"/>
      <c r="CO17" s="84">
        <v>8</v>
      </c>
      <c r="CP17" s="84"/>
      <c r="CQ17" s="84">
        <v>8</v>
      </c>
      <c r="CR17" s="84"/>
      <c r="CS17" s="84">
        <v>7</v>
      </c>
      <c r="CT17" s="84"/>
      <c r="CU17" s="84">
        <v>9</v>
      </c>
      <c r="CV17" s="84"/>
      <c r="CW17" s="84">
        <v>8</v>
      </c>
      <c r="CX17" s="84"/>
      <c r="CY17" s="84">
        <v>9</v>
      </c>
      <c r="CZ17" s="84"/>
      <c r="DA17" s="148">
        <f t="shared" si="18"/>
        <v>208</v>
      </c>
      <c r="DB17" s="147">
        <f t="shared" si="19"/>
        <v>8.32</v>
      </c>
      <c r="DC17" s="153" t="str">
        <f t="shared" si="6"/>
        <v>Giỏi</v>
      </c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128" t="e">
        <f>DN17*$CC$5+DL17*$CA$5+DJ17*$BY$5+DH17*$BW$5+DF17*$BU$5+#REF!*$BS$5</f>
        <v>#REF!</v>
      </c>
      <c r="DQ17" s="129" t="e">
        <f t="shared" si="20"/>
        <v>#REF!</v>
      </c>
      <c r="DR17" s="129" t="e">
        <f t="shared" si="21"/>
        <v>#REF!</v>
      </c>
      <c r="DS17" s="57" t="e">
        <f t="shared" si="7"/>
        <v>#REF!</v>
      </c>
      <c r="DT17" s="162" t="e">
        <f>SUM((IF(CK17&gt;=5,0,$AV$5)),(IF(CM17&gt;=5,0,CM$5)),(IF(CO17&gt;=5,0,$AZ$5)),(IF(CQ17&gt;=5,0,$BB$5)),,(IF(CS17&gt;=5,0,$BD$5)),(IF(CU17&gt;=5,0,$BF$5)),(IF(CW17&gt;=5,0,$BH$5)),,(IF(DD17&gt;=5,0,$BJ$5)),(IF(CY17&gt;=5,0,$BL$5)),(IF(#REF!&gt;=5,0,$BN$5)),(IF(#REF!&gt;=5,0,$BS$5)),(IF(DF17&gt;=5,0,$BU$5)),(IF(DH17&gt;=5,0,$BW$5)),(IF(DJ17&gt;=5,0,$BY$5)),(IF(DL17&gt;=5,0,$CA$5)),(IF(DN17&gt;=5,0,$CC$5)))</f>
        <v>#REF!</v>
      </c>
      <c r="DU17" s="166" t="str">
        <f t="shared" si="22"/>
        <v>Lªn líp</v>
      </c>
    </row>
    <row r="18" spans="1:125" ht="18" customHeight="1">
      <c r="A18" s="41">
        <v>13</v>
      </c>
      <c r="B18" s="60" t="s">
        <v>141</v>
      </c>
      <c r="C18" s="93" t="s">
        <v>43</v>
      </c>
      <c r="D18" s="76">
        <v>33645</v>
      </c>
      <c r="E18" s="47" t="s">
        <v>32</v>
      </c>
      <c r="F18" s="77" t="s">
        <v>23</v>
      </c>
      <c r="G18" s="78" t="s">
        <v>10</v>
      </c>
      <c r="H18" s="11">
        <v>8</v>
      </c>
      <c r="I18" s="11"/>
      <c r="J18" s="11"/>
      <c r="K18" s="11"/>
      <c r="L18" s="11">
        <v>7</v>
      </c>
      <c r="M18" s="11"/>
      <c r="N18" s="11">
        <v>7</v>
      </c>
      <c r="O18" s="11"/>
      <c r="P18" s="84">
        <v>8</v>
      </c>
      <c r="Q18" s="84"/>
      <c r="R18" s="84">
        <v>8</v>
      </c>
      <c r="S18" s="84"/>
      <c r="T18" s="84">
        <v>7</v>
      </c>
      <c r="U18" s="84"/>
      <c r="V18" s="84">
        <v>9</v>
      </c>
      <c r="W18" s="84"/>
      <c r="X18" s="84">
        <v>7</v>
      </c>
      <c r="Y18" s="84"/>
      <c r="Z18" s="84">
        <v>7</v>
      </c>
      <c r="AA18" s="84"/>
      <c r="AB18" s="22">
        <f t="shared" si="8"/>
        <v>184</v>
      </c>
      <c r="AC18" s="23">
        <f t="shared" si="9"/>
        <v>7.666666666666667</v>
      </c>
      <c r="AD18" s="84">
        <v>7</v>
      </c>
      <c r="AE18" s="84"/>
      <c r="AF18" s="84">
        <v>8</v>
      </c>
      <c r="AG18" s="84"/>
      <c r="AH18" s="84">
        <v>8</v>
      </c>
      <c r="AI18" s="84"/>
      <c r="AJ18" s="84">
        <v>9</v>
      </c>
      <c r="AK18" s="84"/>
      <c r="AL18" s="84">
        <v>9</v>
      </c>
      <c r="AM18" s="84"/>
      <c r="AN18" s="84">
        <v>9</v>
      </c>
      <c r="AO18" s="84"/>
      <c r="AP18" s="96">
        <f t="shared" si="0"/>
        <v>217</v>
      </c>
      <c r="AQ18" s="97">
        <f t="shared" si="1"/>
        <v>8.346153846153847</v>
      </c>
      <c r="AR18" s="97">
        <f t="shared" si="2"/>
        <v>8.02</v>
      </c>
      <c r="AS18" s="57" t="str">
        <f t="shared" si="3"/>
        <v>Giái</v>
      </c>
      <c r="AT18" s="65">
        <f t="shared" si="10"/>
        <v>0</v>
      </c>
      <c r="AU18" s="58" t="str">
        <f t="shared" si="11"/>
        <v>Lªn líp</v>
      </c>
      <c r="AV18" s="84">
        <v>7</v>
      </c>
      <c r="AW18" s="84"/>
      <c r="AX18" s="84">
        <v>8</v>
      </c>
      <c r="AY18" s="84"/>
      <c r="AZ18" s="84">
        <v>9</v>
      </c>
      <c r="BA18" s="84"/>
      <c r="BB18" s="84">
        <v>9</v>
      </c>
      <c r="BC18" s="84"/>
      <c r="BD18" s="84">
        <v>9</v>
      </c>
      <c r="BE18" s="84"/>
      <c r="BF18" s="84">
        <v>9</v>
      </c>
      <c r="BG18" s="84"/>
      <c r="BH18" s="84">
        <v>9</v>
      </c>
      <c r="BI18" s="84"/>
      <c r="BJ18" s="84">
        <v>9</v>
      </c>
      <c r="BK18" s="84"/>
      <c r="BL18" s="84">
        <v>8</v>
      </c>
      <c r="BM18" s="84"/>
      <c r="BN18" s="84">
        <v>8</v>
      </c>
      <c r="BO18" s="84"/>
      <c r="BP18" s="128">
        <f t="shared" si="12"/>
        <v>274</v>
      </c>
      <c r="BQ18" s="129">
        <f t="shared" si="23"/>
        <v>8.5625</v>
      </c>
      <c r="BR18" s="153" t="str">
        <f t="shared" si="4"/>
        <v>Giỏi</v>
      </c>
      <c r="BS18" s="84">
        <v>8</v>
      </c>
      <c r="BT18" s="84"/>
      <c r="BU18" s="84">
        <v>8</v>
      </c>
      <c r="BV18" s="84"/>
      <c r="BW18" s="84">
        <v>9</v>
      </c>
      <c r="BX18" s="84"/>
      <c r="BY18" s="84">
        <v>8</v>
      </c>
      <c r="BZ18" s="84"/>
      <c r="CA18" s="84">
        <v>9</v>
      </c>
      <c r="CB18" s="84"/>
      <c r="CC18" s="84">
        <v>10</v>
      </c>
      <c r="CD18" s="84"/>
      <c r="CE18" s="128">
        <f t="shared" si="13"/>
        <v>166</v>
      </c>
      <c r="CF18" s="129">
        <f t="shared" si="14"/>
        <v>8.736842105263158</v>
      </c>
      <c r="CG18" s="129">
        <f t="shared" si="15"/>
        <v>8.627450980392156</v>
      </c>
      <c r="CH18" s="57" t="str">
        <f t="shared" si="5"/>
        <v>Giái</v>
      </c>
      <c r="CI18" s="162">
        <f t="shared" si="16"/>
        <v>0</v>
      </c>
      <c r="CJ18" s="166" t="str">
        <f t="shared" si="17"/>
        <v>Lªn líp</v>
      </c>
      <c r="CK18" s="84">
        <v>7</v>
      </c>
      <c r="CL18" s="84"/>
      <c r="CM18" s="84">
        <v>8</v>
      </c>
      <c r="CN18" s="84"/>
      <c r="CO18" s="84">
        <v>7</v>
      </c>
      <c r="CP18" s="84"/>
      <c r="CQ18" s="84">
        <v>8</v>
      </c>
      <c r="CR18" s="84"/>
      <c r="CS18" s="84">
        <v>7</v>
      </c>
      <c r="CT18" s="84"/>
      <c r="CU18" s="84">
        <v>8</v>
      </c>
      <c r="CV18" s="84"/>
      <c r="CW18" s="84">
        <v>8</v>
      </c>
      <c r="CX18" s="84"/>
      <c r="CY18" s="84">
        <v>9</v>
      </c>
      <c r="CZ18" s="84"/>
      <c r="DA18" s="148">
        <f t="shared" si="18"/>
        <v>191</v>
      </c>
      <c r="DB18" s="147">
        <f t="shared" si="19"/>
        <v>7.64</v>
      </c>
      <c r="DC18" s="153" t="str">
        <f t="shared" si="6"/>
        <v>Khá</v>
      </c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128" t="e">
        <f>DN18*$CC$5+DL18*$CA$5+DJ18*$BY$5+DH18*$BW$5+DF18*$BU$5+#REF!*$BS$5</f>
        <v>#REF!</v>
      </c>
      <c r="DQ18" s="129" t="e">
        <f t="shared" si="20"/>
        <v>#REF!</v>
      </c>
      <c r="DR18" s="129" t="e">
        <f t="shared" si="21"/>
        <v>#REF!</v>
      </c>
      <c r="DS18" s="57" t="e">
        <f t="shared" si="7"/>
        <v>#REF!</v>
      </c>
      <c r="DT18" s="162" t="e">
        <f>SUM((IF(CK18&gt;=5,0,$AV$5)),(IF(CM18&gt;=5,0,CM$5)),(IF(CO18&gt;=5,0,$AZ$5)),(IF(CQ18&gt;=5,0,$BB$5)),,(IF(CS18&gt;=5,0,$BD$5)),(IF(CU18&gt;=5,0,$BF$5)),(IF(CW18&gt;=5,0,$BH$5)),,(IF(DD18&gt;=5,0,$BJ$5)),(IF(CY18&gt;=5,0,$BL$5)),(IF(#REF!&gt;=5,0,$BN$5)),(IF(#REF!&gt;=5,0,$BS$5)),(IF(DF18&gt;=5,0,$BU$5)),(IF(DH18&gt;=5,0,$BW$5)),(IF(DJ18&gt;=5,0,$BY$5)),(IF(DL18&gt;=5,0,$CA$5)),(IF(DN18&gt;=5,0,$CC$5)))</f>
        <v>#REF!</v>
      </c>
      <c r="DU18" s="166" t="str">
        <f t="shared" si="22"/>
        <v>Lªn líp</v>
      </c>
    </row>
    <row r="19" spans="1:125" ht="18" customHeight="1">
      <c r="A19" s="41">
        <v>14</v>
      </c>
      <c r="B19" s="60" t="s">
        <v>142</v>
      </c>
      <c r="C19" s="83" t="s">
        <v>46</v>
      </c>
      <c r="D19" s="76">
        <v>33933</v>
      </c>
      <c r="E19" s="47" t="s">
        <v>32</v>
      </c>
      <c r="F19" s="77" t="s">
        <v>59</v>
      </c>
      <c r="G19" s="78" t="s">
        <v>50</v>
      </c>
      <c r="H19" s="11"/>
      <c r="I19" s="11"/>
      <c r="J19" s="11"/>
      <c r="K19" s="11"/>
      <c r="L19" s="11">
        <v>5</v>
      </c>
      <c r="M19" s="11"/>
      <c r="N19" s="11">
        <v>7</v>
      </c>
      <c r="O19" s="11"/>
      <c r="P19" s="84">
        <v>9</v>
      </c>
      <c r="Q19" s="84"/>
      <c r="R19" s="84">
        <v>6</v>
      </c>
      <c r="S19" s="84"/>
      <c r="T19" s="84">
        <v>5</v>
      </c>
      <c r="U19" s="84"/>
      <c r="V19" s="84">
        <v>6</v>
      </c>
      <c r="W19" s="84"/>
      <c r="X19" s="84">
        <v>7</v>
      </c>
      <c r="Y19" s="84"/>
      <c r="Z19" s="84">
        <v>5</v>
      </c>
      <c r="AA19" s="84"/>
      <c r="AB19" s="22">
        <f t="shared" si="8"/>
        <v>146</v>
      </c>
      <c r="AC19" s="23">
        <f t="shared" si="9"/>
        <v>6.083333333333333</v>
      </c>
      <c r="AD19" s="84">
        <v>5</v>
      </c>
      <c r="AE19" s="84"/>
      <c r="AF19" s="84">
        <v>6</v>
      </c>
      <c r="AG19" s="84"/>
      <c r="AH19" s="84">
        <v>5</v>
      </c>
      <c r="AI19" s="84"/>
      <c r="AJ19" s="84">
        <v>6</v>
      </c>
      <c r="AK19" s="84">
        <v>4</v>
      </c>
      <c r="AL19" s="84">
        <v>6</v>
      </c>
      <c r="AM19" s="84"/>
      <c r="AN19" s="84">
        <v>7</v>
      </c>
      <c r="AO19" s="84"/>
      <c r="AP19" s="96">
        <f t="shared" si="0"/>
        <v>152</v>
      </c>
      <c r="AQ19" s="97">
        <f t="shared" si="1"/>
        <v>5.846153846153846</v>
      </c>
      <c r="AR19" s="97">
        <f t="shared" si="2"/>
        <v>5.96</v>
      </c>
      <c r="AS19" s="57" t="str">
        <f t="shared" si="3"/>
        <v>Trung b×nh</v>
      </c>
      <c r="AT19" s="65">
        <f t="shared" si="10"/>
        <v>0</v>
      </c>
      <c r="AU19" s="58" t="str">
        <f t="shared" si="11"/>
        <v>Lªn líp</v>
      </c>
      <c r="AV19" s="84">
        <v>6</v>
      </c>
      <c r="AW19" s="84"/>
      <c r="AX19" s="84">
        <v>6</v>
      </c>
      <c r="AY19" s="84"/>
      <c r="AZ19" s="84">
        <v>5</v>
      </c>
      <c r="BA19" s="84"/>
      <c r="BB19" s="84">
        <v>6</v>
      </c>
      <c r="BC19" s="84"/>
      <c r="BD19" s="84">
        <v>5</v>
      </c>
      <c r="BE19" s="84"/>
      <c r="BF19" s="84">
        <v>7</v>
      </c>
      <c r="BG19" s="84"/>
      <c r="BH19" s="84">
        <v>8</v>
      </c>
      <c r="BI19" s="84"/>
      <c r="BJ19" s="84">
        <v>5</v>
      </c>
      <c r="BK19" s="84"/>
      <c r="BL19" s="84">
        <v>6</v>
      </c>
      <c r="BM19" s="84"/>
      <c r="BN19" s="84">
        <v>5</v>
      </c>
      <c r="BO19" s="84">
        <v>4</v>
      </c>
      <c r="BP19" s="128">
        <f t="shared" si="12"/>
        <v>190</v>
      </c>
      <c r="BQ19" s="129">
        <f t="shared" si="23"/>
        <v>5.9375</v>
      </c>
      <c r="BR19" s="153" t="str">
        <f t="shared" si="4"/>
        <v>Trung bình</v>
      </c>
      <c r="BS19" s="84">
        <v>7</v>
      </c>
      <c r="BT19" s="84"/>
      <c r="BU19" s="84">
        <v>8</v>
      </c>
      <c r="BV19" s="84"/>
      <c r="BW19" s="84">
        <v>8</v>
      </c>
      <c r="BX19" s="84"/>
      <c r="BY19" s="84">
        <v>6</v>
      </c>
      <c r="BZ19" s="84"/>
      <c r="CA19" s="84">
        <v>5</v>
      </c>
      <c r="CB19" s="84"/>
      <c r="CC19" s="84">
        <v>6</v>
      </c>
      <c r="CD19" s="84"/>
      <c r="CE19" s="128">
        <f t="shared" si="13"/>
        <v>127</v>
      </c>
      <c r="CF19" s="129">
        <f t="shared" si="14"/>
        <v>6.684210526315789</v>
      </c>
      <c r="CG19" s="129">
        <f t="shared" si="15"/>
        <v>6.215686274509804</v>
      </c>
      <c r="CH19" s="57" t="str">
        <f t="shared" si="5"/>
        <v>TB Kh¸</v>
      </c>
      <c r="CI19" s="162">
        <f>SUM((IF(AV19&gt;=5,0,$AV$5)),(IF(AX19&gt;=5,0,AX$5)),(IF(AZ19&gt;=5,0,$AZ$5)),(IF(BB19&gt;=5,0,$BB$5)),,(IF(BD19&gt;=5,0,$BD$5)),(IF(BF19&gt;=5,0,$BF$5)),(IF(BH19&gt;=5,0,$BH$5)),,(IF(BJ19&gt;=5,0,$BJ$5)),(IF(BL19&gt;=5,0,$BL$5)),(IF(BN19&gt;=5,0,$BN$5)),(IF(BS19&gt;=5,0,$BS$5)),(IF(BU19&gt;=5,0,$BU$5)),(IF(BW19&gt;=5,0,$BW$5)),(IF(BY19&gt;=5,0,$BY$5)),(IF(CA19&gt;=5,0,$CA$5)),(IF(CC19&gt;=5,0,$CC$5)))</f>
        <v>0</v>
      </c>
      <c r="CJ19" s="166" t="str">
        <f t="shared" si="17"/>
        <v>Lªn líp</v>
      </c>
      <c r="CK19" s="84">
        <v>6</v>
      </c>
      <c r="CL19" s="84"/>
      <c r="CM19" s="84">
        <v>8</v>
      </c>
      <c r="CN19" s="84"/>
      <c r="CO19" s="84">
        <v>6</v>
      </c>
      <c r="CP19" s="84"/>
      <c r="CQ19" s="84">
        <v>6</v>
      </c>
      <c r="CR19" s="84"/>
      <c r="CS19" s="84">
        <v>5</v>
      </c>
      <c r="CT19" s="84"/>
      <c r="CU19" s="84">
        <v>5</v>
      </c>
      <c r="CV19" s="84"/>
      <c r="CW19" s="84">
        <v>8</v>
      </c>
      <c r="CX19" s="84"/>
      <c r="CY19" s="84">
        <v>8</v>
      </c>
      <c r="CZ19" s="84"/>
      <c r="DA19" s="148">
        <f t="shared" si="18"/>
        <v>157</v>
      </c>
      <c r="DB19" s="147">
        <f t="shared" si="19"/>
        <v>6.28</v>
      </c>
      <c r="DC19" s="153" t="str">
        <f t="shared" si="6"/>
        <v>TB Khá</v>
      </c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128" t="e">
        <f>DN19*$CC$5+DL19*$CA$5+DJ19*$BY$5+DH19*$BW$5+DF19*$BU$5+#REF!*$BS$5</f>
        <v>#REF!</v>
      </c>
      <c r="DQ19" s="129" t="e">
        <f t="shared" si="20"/>
        <v>#REF!</v>
      </c>
      <c r="DR19" s="129" t="e">
        <f t="shared" si="21"/>
        <v>#REF!</v>
      </c>
      <c r="DS19" s="57" t="e">
        <f t="shared" si="7"/>
        <v>#REF!</v>
      </c>
      <c r="DT19" s="162" t="e">
        <f>SUM((IF(CK19&gt;=5,0,$AV$5)),(IF(CM19&gt;=5,0,CM$5)),(IF(CO19&gt;=5,0,$AZ$5)),(IF(CQ19&gt;=5,0,$BB$5)),,(IF(CS19&gt;=5,0,$BD$5)),(IF(CU19&gt;=5,0,$BF$5)),(IF(CW19&gt;=5,0,$BH$5)),,(IF(DD19&gt;=5,0,$BJ$5)),(IF(CY19&gt;=5,0,$BL$5)),(IF(#REF!&gt;=5,0,$BN$5)),(IF(#REF!&gt;=5,0,$BS$5)),(IF(DF19&gt;=5,0,$BU$5)),(IF(DH19&gt;=5,0,$BW$5)),(IF(DJ19&gt;=5,0,$BY$5)),(IF(DL19&gt;=5,0,$CA$5)),(IF(DN19&gt;=5,0,$CC$5)))</f>
        <v>#REF!</v>
      </c>
      <c r="DU19" s="166" t="str">
        <f t="shared" si="22"/>
        <v>Lªn líp</v>
      </c>
    </row>
    <row r="20" spans="1:125" ht="18" customHeight="1">
      <c r="A20" s="41">
        <v>15</v>
      </c>
      <c r="B20" s="60" t="s">
        <v>143</v>
      </c>
      <c r="C20" s="83" t="s">
        <v>46</v>
      </c>
      <c r="D20" s="76">
        <v>33636</v>
      </c>
      <c r="E20" s="47" t="s">
        <v>32</v>
      </c>
      <c r="F20" s="77" t="s">
        <v>4</v>
      </c>
      <c r="G20" s="78" t="s">
        <v>26</v>
      </c>
      <c r="H20" s="11"/>
      <c r="I20" s="11"/>
      <c r="J20" s="11"/>
      <c r="K20" s="11"/>
      <c r="L20" s="11">
        <v>7</v>
      </c>
      <c r="M20" s="11"/>
      <c r="N20" s="11">
        <v>7</v>
      </c>
      <c r="O20" s="11"/>
      <c r="P20" s="84">
        <v>7</v>
      </c>
      <c r="Q20" s="84"/>
      <c r="R20" s="84">
        <v>8</v>
      </c>
      <c r="S20" s="84"/>
      <c r="T20" s="84">
        <v>8</v>
      </c>
      <c r="U20" s="84"/>
      <c r="V20" s="84">
        <v>8</v>
      </c>
      <c r="W20" s="84"/>
      <c r="X20" s="84">
        <v>7</v>
      </c>
      <c r="Y20" s="84"/>
      <c r="Z20" s="84">
        <v>7</v>
      </c>
      <c r="AA20" s="84"/>
      <c r="AB20" s="22">
        <f t="shared" si="8"/>
        <v>179</v>
      </c>
      <c r="AC20" s="23">
        <f t="shared" si="9"/>
        <v>7.458333333333333</v>
      </c>
      <c r="AD20" s="84">
        <v>7</v>
      </c>
      <c r="AE20" s="84"/>
      <c r="AF20" s="84">
        <v>7</v>
      </c>
      <c r="AG20" s="84"/>
      <c r="AH20" s="84">
        <v>8</v>
      </c>
      <c r="AI20" s="84"/>
      <c r="AJ20" s="84">
        <v>8</v>
      </c>
      <c r="AK20" s="84"/>
      <c r="AL20" s="84">
        <v>8</v>
      </c>
      <c r="AM20" s="84"/>
      <c r="AN20" s="84">
        <v>8</v>
      </c>
      <c r="AO20" s="84"/>
      <c r="AP20" s="96">
        <f t="shared" si="0"/>
        <v>199</v>
      </c>
      <c r="AQ20" s="97">
        <f t="shared" si="1"/>
        <v>7.653846153846154</v>
      </c>
      <c r="AR20" s="97">
        <f t="shared" si="2"/>
        <v>7.56</v>
      </c>
      <c r="AS20" s="57" t="str">
        <f t="shared" si="3"/>
        <v>Kh¸</v>
      </c>
      <c r="AT20" s="65">
        <f t="shared" si="10"/>
        <v>0</v>
      </c>
      <c r="AU20" s="58" t="str">
        <f t="shared" si="11"/>
        <v>Lªn líp</v>
      </c>
      <c r="AV20" s="84">
        <v>6</v>
      </c>
      <c r="AW20" s="84"/>
      <c r="AX20" s="84">
        <v>7</v>
      </c>
      <c r="AY20" s="84"/>
      <c r="AZ20" s="84">
        <v>7</v>
      </c>
      <c r="BA20" s="84"/>
      <c r="BB20" s="84">
        <v>8</v>
      </c>
      <c r="BC20" s="84"/>
      <c r="BD20" s="84">
        <v>7</v>
      </c>
      <c r="BE20" s="84"/>
      <c r="BF20" s="84">
        <v>8</v>
      </c>
      <c r="BG20" s="84"/>
      <c r="BH20" s="84">
        <v>9</v>
      </c>
      <c r="BI20" s="84"/>
      <c r="BJ20" s="84">
        <v>9</v>
      </c>
      <c r="BK20" s="84"/>
      <c r="BL20" s="84">
        <v>7</v>
      </c>
      <c r="BM20" s="84"/>
      <c r="BN20" s="84">
        <v>5</v>
      </c>
      <c r="BO20" s="84"/>
      <c r="BP20" s="128">
        <f t="shared" si="12"/>
        <v>237</v>
      </c>
      <c r="BQ20" s="129">
        <f t="shared" si="23"/>
        <v>7.40625</v>
      </c>
      <c r="BR20" s="153" t="str">
        <f t="shared" si="4"/>
        <v>Khá</v>
      </c>
      <c r="BS20" s="84">
        <v>7</v>
      </c>
      <c r="BT20" s="84"/>
      <c r="BU20" s="84">
        <v>9</v>
      </c>
      <c r="BV20" s="84"/>
      <c r="BW20" s="84">
        <v>9</v>
      </c>
      <c r="BX20" s="84"/>
      <c r="BY20" s="84">
        <v>8</v>
      </c>
      <c r="BZ20" s="84"/>
      <c r="CA20" s="84">
        <v>8</v>
      </c>
      <c r="CB20" s="84"/>
      <c r="CC20" s="84">
        <v>8</v>
      </c>
      <c r="CD20" s="84"/>
      <c r="CE20" s="128">
        <f t="shared" si="13"/>
        <v>159</v>
      </c>
      <c r="CF20" s="129">
        <f t="shared" si="14"/>
        <v>8.368421052631579</v>
      </c>
      <c r="CG20" s="129">
        <f t="shared" si="15"/>
        <v>7.764705882352941</v>
      </c>
      <c r="CH20" s="57" t="str">
        <f t="shared" si="5"/>
        <v>Kh¸</v>
      </c>
      <c r="CI20" s="162">
        <f t="shared" si="16"/>
        <v>0</v>
      </c>
      <c r="CJ20" s="166" t="str">
        <f t="shared" si="17"/>
        <v>Lªn líp</v>
      </c>
      <c r="CK20" s="84">
        <v>9</v>
      </c>
      <c r="CL20" s="84"/>
      <c r="CM20" s="84">
        <v>9</v>
      </c>
      <c r="CN20" s="84"/>
      <c r="CO20" s="84">
        <v>7</v>
      </c>
      <c r="CP20" s="84"/>
      <c r="CQ20" s="84">
        <v>8</v>
      </c>
      <c r="CR20" s="84"/>
      <c r="CS20" s="84">
        <v>8</v>
      </c>
      <c r="CT20" s="84"/>
      <c r="CU20" s="84">
        <v>8</v>
      </c>
      <c r="CV20" s="84"/>
      <c r="CW20" s="84">
        <v>9</v>
      </c>
      <c r="CX20" s="84"/>
      <c r="CY20" s="84">
        <v>9</v>
      </c>
      <c r="CZ20" s="84"/>
      <c r="DA20" s="148">
        <f t="shared" si="18"/>
        <v>209</v>
      </c>
      <c r="DB20" s="147">
        <f t="shared" si="19"/>
        <v>8.36</v>
      </c>
      <c r="DC20" s="153" t="str">
        <f t="shared" si="6"/>
        <v>Giỏi</v>
      </c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128" t="e">
        <f>DN20*$CC$5+DL20*$CA$5+DJ20*$BY$5+DH20*$BW$5+DF20*$BU$5+#REF!*$BS$5</f>
        <v>#REF!</v>
      </c>
      <c r="DQ20" s="129" t="e">
        <f t="shared" si="20"/>
        <v>#REF!</v>
      </c>
      <c r="DR20" s="129" t="e">
        <f t="shared" si="21"/>
        <v>#REF!</v>
      </c>
      <c r="DS20" s="57" t="e">
        <f t="shared" si="7"/>
        <v>#REF!</v>
      </c>
      <c r="DT20" s="162" t="e">
        <f>SUM((IF(CK20&gt;=5,0,$AV$5)),(IF(CM20&gt;=5,0,CM$5)),(IF(CO20&gt;=5,0,$AZ$5)),(IF(CQ20&gt;=5,0,$BB$5)),,(IF(CS20&gt;=5,0,$BD$5)),(IF(CU20&gt;=5,0,$BF$5)),(IF(CW20&gt;=5,0,$BH$5)),,(IF(DD20&gt;=5,0,$BJ$5)),(IF(CY20&gt;=5,0,$BL$5)),(IF(#REF!&gt;=5,0,$BN$5)),(IF(#REF!&gt;=5,0,$BS$5)),(IF(DF20&gt;=5,0,$BU$5)),(IF(DH20&gt;=5,0,$BW$5)),(IF(DJ20&gt;=5,0,$BY$5)),(IF(DL20&gt;=5,0,$CA$5)),(IF(DN20&gt;=5,0,$CC$5)))</f>
        <v>#REF!</v>
      </c>
      <c r="DU20" s="166" t="str">
        <f t="shared" si="22"/>
        <v>Lªn líp</v>
      </c>
    </row>
    <row r="21" spans="1:125" ht="18" customHeight="1">
      <c r="A21" s="41">
        <v>16</v>
      </c>
      <c r="B21" s="60" t="s">
        <v>93</v>
      </c>
      <c r="C21" s="83" t="s">
        <v>44</v>
      </c>
      <c r="D21" s="76">
        <v>33959</v>
      </c>
      <c r="E21" s="47" t="s">
        <v>32</v>
      </c>
      <c r="F21" s="77" t="s">
        <v>4</v>
      </c>
      <c r="G21" s="78" t="s">
        <v>9</v>
      </c>
      <c r="H21" s="11"/>
      <c r="I21" s="11"/>
      <c r="J21" s="11"/>
      <c r="K21" s="11"/>
      <c r="L21" s="11">
        <v>6</v>
      </c>
      <c r="M21" s="11"/>
      <c r="N21" s="11">
        <v>7</v>
      </c>
      <c r="O21" s="11"/>
      <c r="P21" s="84">
        <v>7</v>
      </c>
      <c r="Q21" s="84"/>
      <c r="R21" s="84">
        <v>5</v>
      </c>
      <c r="S21" s="84"/>
      <c r="T21" s="84">
        <v>5</v>
      </c>
      <c r="U21" s="84"/>
      <c r="V21" s="84">
        <v>8</v>
      </c>
      <c r="W21" s="84"/>
      <c r="X21" s="84">
        <v>7</v>
      </c>
      <c r="Y21" s="84"/>
      <c r="Z21" s="84">
        <v>6</v>
      </c>
      <c r="AA21" s="84"/>
      <c r="AB21" s="22">
        <f t="shared" si="8"/>
        <v>154</v>
      </c>
      <c r="AC21" s="23">
        <f t="shared" si="9"/>
        <v>6.416666666666667</v>
      </c>
      <c r="AD21" s="84">
        <v>6</v>
      </c>
      <c r="AE21" s="84"/>
      <c r="AF21" s="84">
        <v>6</v>
      </c>
      <c r="AG21" s="84"/>
      <c r="AH21" s="84">
        <v>6</v>
      </c>
      <c r="AI21" s="84"/>
      <c r="AJ21" s="84">
        <v>6</v>
      </c>
      <c r="AK21" s="84"/>
      <c r="AL21" s="84">
        <v>7</v>
      </c>
      <c r="AM21" s="84"/>
      <c r="AN21" s="84">
        <v>7</v>
      </c>
      <c r="AO21" s="84"/>
      <c r="AP21" s="96">
        <f t="shared" si="0"/>
        <v>163</v>
      </c>
      <c r="AQ21" s="97">
        <f t="shared" si="1"/>
        <v>6.269230769230769</v>
      </c>
      <c r="AR21" s="97">
        <f t="shared" si="2"/>
        <v>6.34</v>
      </c>
      <c r="AS21" s="57" t="str">
        <f t="shared" si="3"/>
        <v>TB Kh¸</v>
      </c>
      <c r="AT21" s="65">
        <f t="shared" si="10"/>
        <v>0</v>
      </c>
      <c r="AU21" s="58" t="str">
        <f t="shared" si="11"/>
        <v>Lªn líp</v>
      </c>
      <c r="AV21" s="84">
        <v>6</v>
      </c>
      <c r="AW21" s="84"/>
      <c r="AX21" s="84">
        <v>7</v>
      </c>
      <c r="AY21" s="84"/>
      <c r="AZ21" s="84">
        <v>7</v>
      </c>
      <c r="BA21" s="84"/>
      <c r="BB21" s="84">
        <v>8</v>
      </c>
      <c r="BC21" s="84"/>
      <c r="BD21" s="84">
        <v>7</v>
      </c>
      <c r="BE21" s="84"/>
      <c r="BF21" s="84">
        <v>7</v>
      </c>
      <c r="BG21" s="84"/>
      <c r="BH21" s="84">
        <v>8</v>
      </c>
      <c r="BI21" s="84"/>
      <c r="BJ21" s="84">
        <v>8</v>
      </c>
      <c r="BK21" s="84"/>
      <c r="BL21" s="84">
        <v>7</v>
      </c>
      <c r="BM21" s="84"/>
      <c r="BN21" s="84">
        <v>7</v>
      </c>
      <c r="BO21" s="84">
        <v>3</v>
      </c>
      <c r="BP21" s="128">
        <f t="shared" si="12"/>
        <v>231</v>
      </c>
      <c r="BQ21" s="129">
        <f t="shared" si="23"/>
        <v>7.21875</v>
      </c>
      <c r="BR21" s="153" t="str">
        <f t="shared" si="4"/>
        <v>Khá</v>
      </c>
      <c r="BS21" s="84">
        <v>7</v>
      </c>
      <c r="BT21" s="84"/>
      <c r="BU21" s="84">
        <v>8</v>
      </c>
      <c r="BV21" s="84"/>
      <c r="BW21" s="84">
        <v>8</v>
      </c>
      <c r="BX21" s="84"/>
      <c r="BY21" s="84">
        <v>6</v>
      </c>
      <c r="BZ21" s="84"/>
      <c r="CA21" s="84">
        <v>8</v>
      </c>
      <c r="CB21" s="84"/>
      <c r="CC21" s="84">
        <v>8</v>
      </c>
      <c r="CD21" s="84"/>
      <c r="CE21" s="128">
        <f t="shared" si="13"/>
        <v>145</v>
      </c>
      <c r="CF21" s="129">
        <f t="shared" si="14"/>
        <v>7.631578947368421</v>
      </c>
      <c r="CG21" s="129">
        <f t="shared" si="15"/>
        <v>7.372549019607843</v>
      </c>
      <c r="CH21" s="57" t="str">
        <f t="shared" si="5"/>
        <v>Kh¸</v>
      </c>
      <c r="CI21" s="162">
        <f t="shared" si="16"/>
        <v>0</v>
      </c>
      <c r="CJ21" s="166" t="str">
        <f t="shared" si="17"/>
        <v>Lªn líp</v>
      </c>
      <c r="CK21" s="84">
        <v>8</v>
      </c>
      <c r="CL21" s="84"/>
      <c r="CM21" s="84">
        <v>8</v>
      </c>
      <c r="CN21" s="84"/>
      <c r="CO21" s="84">
        <v>7</v>
      </c>
      <c r="CP21" s="84"/>
      <c r="CQ21" s="84">
        <v>7</v>
      </c>
      <c r="CR21" s="84"/>
      <c r="CS21" s="84">
        <v>6</v>
      </c>
      <c r="CT21" s="84"/>
      <c r="CU21" s="84">
        <v>8</v>
      </c>
      <c r="CV21" s="84"/>
      <c r="CW21" s="84">
        <v>8</v>
      </c>
      <c r="CX21" s="84"/>
      <c r="CY21" s="84">
        <v>7</v>
      </c>
      <c r="CZ21" s="84"/>
      <c r="DA21" s="148">
        <f t="shared" si="18"/>
        <v>186</v>
      </c>
      <c r="DB21" s="147">
        <f t="shared" si="19"/>
        <v>7.44</v>
      </c>
      <c r="DC21" s="153" t="str">
        <f t="shared" si="6"/>
        <v>Khá</v>
      </c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128" t="e">
        <f>DN21*$CC$5+DL21*$CA$5+DJ21*$BY$5+DH21*$BW$5+DF21*$BU$5+#REF!*$BS$5</f>
        <v>#REF!</v>
      </c>
      <c r="DQ21" s="129" t="e">
        <f t="shared" si="20"/>
        <v>#REF!</v>
      </c>
      <c r="DR21" s="129" t="e">
        <f t="shared" si="21"/>
        <v>#REF!</v>
      </c>
      <c r="DS21" s="57" t="e">
        <f t="shared" si="7"/>
        <v>#REF!</v>
      </c>
      <c r="DT21" s="162" t="e">
        <f>SUM((IF(CK21&gt;=5,0,$AV$5)),(IF(CM21&gt;=5,0,CM$5)),(IF(CO21&gt;=5,0,$AZ$5)),(IF(CQ21&gt;=5,0,$BB$5)),,(IF(CS21&gt;=5,0,$BD$5)),(IF(CU21&gt;=5,0,$BF$5)),(IF(CW21&gt;=5,0,$BH$5)),,(IF(DD21&gt;=5,0,$BJ$5)),(IF(CY21&gt;=5,0,$BL$5)),(IF(#REF!&gt;=5,0,$BN$5)),(IF(#REF!&gt;=5,0,$BS$5)),(IF(DF21&gt;=5,0,$BU$5)),(IF(DH21&gt;=5,0,$BW$5)),(IF(DJ21&gt;=5,0,$BY$5)),(IF(DL21&gt;=5,0,$CA$5)),(IF(DN21&gt;=5,0,$CC$5)))</f>
        <v>#REF!</v>
      </c>
      <c r="DU21" s="166" t="str">
        <f t="shared" si="22"/>
        <v>Lªn líp</v>
      </c>
    </row>
    <row r="22" spans="1:125" ht="18" customHeight="1">
      <c r="A22" s="41">
        <v>17</v>
      </c>
      <c r="B22" s="60" t="s">
        <v>144</v>
      </c>
      <c r="C22" s="93" t="s">
        <v>41</v>
      </c>
      <c r="D22" s="76">
        <v>33272</v>
      </c>
      <c r="E22" s="47" t="s">
        <v>32</v>
      </c>
      <c r="F22" s="77" t="s">
        <v>22</v>
      </c>
      <c r="G22" s="78" t="s">
        <v>11</v>
      </c>
      <c r="H22" s="11">
        <v>6</v>
      </c>
      <c r="I22" s="11"/>
      <c r="J22" s="11"/>
      <c r="K22" s="11"/>
      <c r="L22" s="11">
        <v>4</v>
      </c>
      <c r="M22" s="11"/>
      <c r="N22" s="11">
        <v>7</v>
      </c>
      <c r="O22" s="11"/>
      <c r="P22" s="84">
        <v>5</v>
      </c>
      <c r="Q22" s="84"/>
      <c r="R22" s="84">
        <v>7</v>
      </c>
      <c r="S22" s="84"/>
      <c r="T22" s="84">
        <v>5</v>
      </c>
      <c r="U22" s="84"/>
      <c r="V22" s="84">
        <v>7</v>
      </c>
      <c r="W22" s="84"/>
      <c r="X22" s="84">
        <v>7</v>
      </c>
      <c r="Y22" s="84"/>
      <c r="Z22" s="84">
        <v>7</v>
      </c>
      <c r="AA22" s="84">
        <v>4</v>
      </c>
      <c r="AB22" s="22">
        <f t="shared" si="8"/>
        <v>156</v>
      </c>
      <c r="AC22" s="23">
        <f t="shared" si="9"/>
        <v>6.5</v>
      </c>
      <c r="AD22" s="84">
        <v>6</v>
      </c>
      <c r="AE22" s="84"/>
      <c r="AF22" s="84">
        <v>6</v>
      </c>
      <c r="AG22" s="84"/>
      <c r="AH22" s="84">
        <v>6</v>
      </c>
      <c r="AI22" s="84"/>
      <c r="AJ22" s="84">
        <v>5</v>
      </c>
      <c r="AK22" s="84"/>
      <c r="AL22" s="84">
        <v>5</v>
      </c>
      <c r="AM22" s="84"/>
      <c r="AN22" s="84">
        <v>6</v>
      </c>
      <c r="AO22" s="84"/>
      <c r="AP22" s="96">
        <f t="shared" si="0"/>
        <v>148</v>
      </c>
      <c r="AQ22" s="97">
        <f t="shared" si="1"/>
        <v>5.6923076923076925</v>
      </c>
      <c r="AR22" s="97">
        <f t="shared" si="2"/>
        <v>6.08</v>
      </c>
      <c r="AS22" s="57" t="str">
        <f t="shared" si="3"/>
        <v>TB Kh¸</v>
      </c>
      <c r="AT22" s="65">
        <f t="shared" si="10"/>
        <v>7</v>
      </c>
      <c r="AU22" s="58" t="str">
        <f t="shared" si="11"/>
        <v>Lªn líp</v>
      </c>
      <c r="AV22" s="84">
        <v>6</v>
      </c>
      <c r="AW22" s="84"/>
      <c r="AX22" s="84">
        <v>6</v>
      </c>
      <c r="AY22" s="84"/>
      <c r="AZ22" s="84">
        <v>6</v>
      </c>
      <c r="BA22" s="84">
        <v>4</v>
      </c>
      <c r="BB22" s="84">
        <v>8</v>
      </c>
      <c r="BC22" s="84">
        <v>4</v>
      </c>
      <c r="BD22" s="84">
        <v>6</v>
      </c>
      <c r="BE22" s="84"/>
      <c r="BF22" s="84">
        <v>8</v>
      </c>
      <c r="BG22" s="84"/>
      <c r="BH22" s="84">
        <v>8</v>
      </c>
      <c r="BI22" s="84"/>
      <c r="BJ22" s="84">
        <v>6</v>
      </c>
      <c r="BK22" s="84"/>
      <c r="BL22" s="84">
        <v>5</v>
      </c>
      <c r="BM22" s="84"/>
      <c r="BN22" s="84">
        <v>5</v>
      </c>
      <c r="BO22" s="84"/>
      <c r="BP22" s="128">
        <f t="shared" si="12"/>
        <v>207</v>
      </c>
      <c r="BQ22" s="129">
        <f t="shared" si="23"/>
        <v>6.46875</v>
      </c>
      <c r="BR22" s="153" t="str">
        <f t="shared" si="4"/>
        <v>TB Khá</v>
      </c>
      <c r="BS22" s="84">
        <v>8</v>
      </c>
      <c r="BT22" s="84"/>
      <c r="BU22" s="84">
        <v>8</v>
      </c>
      <c r="BV22" s="84"/>
      <c r="BW22" s="84">
        <v>8</v>
      </c>
      <c r="BX22" s="84"/>
      <c r="BY22" s="84">
        <v>5</v>
      </c>
      <c r="BZ22" s="84"/>
      <c r="CA22" s="84">
        <v>6</v>
      </c>
      <c r="CB22" s="84"/>
      <c r="CC22" s="84">
        <v>7</v>
      </c>
      <c r="CD22" s="84"/>
      <c r="CE22" s="128">
        <f t="shared" si="13"/>
        <v>132</v>
      </c>
      <c r="CF22" s="129">
        <f t="shared" si="14"/>
        <v>6.947368421052632</v>
      </c>
      <c r="CG22" s="129">
        <f t="shared" si="15"/>
        <v>6.647058823529412</v>
      </c>
      <c r="CH22" s="57" t="str">
        <f t="shared" si="5"/>
        <v>TB Kh¸</v>
      </c>
      <c r="CI22" s="162">
        <f t="shared" si="16"/>
        <v>0</v>
      </c>
      <c r="CJ22" s="166" t="str">
        <f t="shared" si="17"/>
        <v>Lªn líp</v>
      </c>
      <c r="CK22" s="84">
        <v>8</v>
      </c>
      <c r="CL22" s="84"/>
      <c r="CM22" s="84">
        <v>8</v>
      </c>
      <c r="CN22" s="84"/>
      <c r="CO22" s="84">
        <v>6</v>
      </c>
      <c r="CP22" s="84"/>
      <c r="CQ22" s="84">
        <v>7</v>
      </c>
      <c r="CR22" s="84"/>
      <c r="CS22" s="84">
        <v>6</v>
      </c>
      <c r="CT22" s="84"/>
      <c r="CU22" s="84">
        <v>6</v>
      </c>
      <c r="CV22" s="84"/>
      <c r="CW22" s="84">
        <v>8</v>
      </c>
      <c r="CX22" s="84"/>
      <c r="CY22" s="84">
        <v>8</v>
      </c>
      <c r="CZ22" s="84"/>
      <c r="DA22" s="148">
        <f t="shared" si="18"/>
        <v>177</v>
      </c>
      <c r="DB22" s="147">
        <f t="shared" si="19"/>
        <v>7.08</v>
      </c>
      <c r="DC22" s="153" t="str">
        <f t="shared" si="6"/>
        <v>Khá</v>
      </c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128" t="e">
        <f>DN22*$CC$5+DL22*$CA$5+DJ22*$BY$5+DH22*$BW$5+DF22*$BU$5+#REF!*$BS$5</f>
        <v>#REF!</v>
      </c>
      <c r="DQ22" s="129" t="e">
        <f t="shared" si="20"/>
        <v>#REF!</v>
      </c>
      <c r="DR22" s="129" t="e">
        <f t="shared" si="21"/>
        <v>#REF!</v>
      </c>
      <c r="DS22" s="57" t="e">
        <f t="shared" si="7"/>
        <v>#REF!</v>
      </c>
      <c r="DT22" s="162" t="e">
        <f>SUM((IF(CK22&gt;=5,0,$AV$5)),(IF(CM22&gt;=5,0,CM$5)),(IF(CO22&gt;=5,0,$AZ$5)),(IF(CQ22&gt;=5,0,$BB$5)),,(IF(CS22&gt;=5,0,$BD$5)),(IF(CU22&gt;=5,0,$BF$5)),(IF(CW22&gt;=5,0,$BH$5)),,(IF(DD22&gt;=5,0,$BJ$5)),(IF(CY22&gt;=5,0,$BL$5)),(IF(#REF!&gt;=5,0,$BN$5)),(IF(#REF!&gt;=5,0,$BS$5)),(IF(DF22&gt;=5,0,$BU$5)),(IF(DH22&gt;=5,0,$BW$5)),(IF(DJ22&gt;=5,0,$BY$5)),(IF(DL22&gt;=5,0,$CA$5)),(IF(DN22&gt;=5,0,$CC$5)))</f>
        <v>#REF!</v>
      </c>
      <c r="DU22" s="166" t="str">
        <f t="shared" si="22"/>
        <v>Lªn líp</v>
      </c>
    </row>
    <row r="23" spans="1:125" ht="18" customHeight="1">
      <c r="A23" s="41">
        <v>18</v>
      </c>
      <c r="B23" s="60" t="s">
        <v>145</v>
      </c>
      <c r="C23" s="93" t="s">
        <v>21</v>
      </c>
      <c r="D23" s="76">
        <v>33783</v>
      </c>
      <c r="E23" s="47" t="s">
        <v>21</v>
      </c>
      <c r="F23" s="77" t="s">
        <v>27</v>
      </c>
      <c r="G23" s="78" t="s">
        <v>12</v>
      </c>
      <c r="H23" s="11">
        <v>6</v>
      </c>
      <c r="I23" s="11"/>
      <c r="J23" s="11"/>
      <c r="K23" s="11"/>
      <c r="L23" s="11">
        <v>7</v>
      </c>
      <c r="M23" s="11"/>
      <c r="N23" s="11">
        <v>7</v>
      </c>
      <c r="O23" s="11"/>
      <c r="P23" s="84">
        <v>8</v>
      </c>
      <c r="Q23" s="84"/>
      <c r="R23" s="84">
        <v>5</v>
      </c>
      <c r="S23" s="84"/>
      <c r="T23" s="84">
        <v>6</v>
      </c>
      <c r="U23" s="84"/>
      <c r="V23" s="84">
        <v>7</v>
      </c>
      <c r="W23" s="84"/>
      <c r="X23" s="84">
        <v>7</v>
      </c>
      <c r="Y23" s="84"/>
      <c r="Z23" s="84">
        <v>7</v>
      </c>
      <c r="AA23" s="84"/>
      <c r="AB23" s="22">
        <f t="shared" si="8"/>
        <v>162</v>
      </c>
      <c r="AC23" s="23">
        <f t="shared" si="9"/>
        <v>6.75</v>
      </c>
      <c r="AD23" s="84">
        <v>5</v>
      </c>
      <c r="AE23" s="84"/>
      <c r="AF23" s="84">
        <v>6</v>
      </c>
      <c r="AG23" s="84"/>
      <c r="AH23" s="84">
        <v>8</v>
      </c>
      <c r="AI23" s="84"/>
      <c r="AJ23" s="84">
        <v>8</v>
      </c>
      <c r="AK23" s="84"/>
      <c r="AL23" s="84">
        <v>6</v>
      </c>
      <c r="AM23" s="84"/>
      <c r="AN23" s="84">
        <v>7</v>
      </c>
      <c r="AO23" s="84"/>
      <c r="AP23" s="96">
        <f t="shared" si="0"/>
        <v>177</v>
      </c>
      <c r="AQ23" s="97">
        <f t="shared" si="1"/>
        <v>6.8076923076923075</v>
      </c>
      <c r="AR23" s="97">
        <f t="shared" si="2"/>
        <v>6.78</v>
      </c>
      <c r="AS23" s="57" t="str">
        <f t="shared" si="3"/>
        <v>TB Kh¸</v>
      </c>
      <c r="AT23" s="65">
        <f t="shared" si="10"/>
        <v>0</v>
      </c>
      <c r="AU23" s="58" t="str">
        <f t="shared" si="11"/>
        <v>Lªn líp</v>
      </c>
      <c r="AV23" s="84">
        <v>7</v>
      </c>
      <c r="AW23" s="84"/>
      <c r="AX23" s="84">
        <v>7</v>
      </c>
      <c r="AY23" s="84"/>
      <c r="AZ23" s="84">
        <v>7</v>
      </c>
      <c r="BA23" s="84"/>
      <c r="BB23" s="84">
        <v>7</v>
      </c>
      <c r="BC23" s="84">
        <v>4</v>
      </c>
      <c r="BD23" s="84">
        <v>6</v>
      </c>
      <c r="BE23" s="84"/>
      <c r="BF23" s="84">
        <v>7</v>
      </c>
      <c r="BG23" s="84"/>
      <c r="BH23" s="84">
        <v>7</v>
      </c>
      <c r="BI23" s="84"/>
      <c r="BJ23" s="84">
        <v>7</v>
      </c>
      <c r="BK23" s="84"/>
      <c r="BL23" s="84">
        <v>5</v>
      </c>
      <c r="BM23" s="84"/>
      <c r="BN23" s="84">
        <v>5</v>
      </c>
      <c r="BO23" s="84"/>
      <c r="BP23" s="128">
        <f t="shared" si="12"/>
        <v>211</v>
      </c>
      <c r="BQ23" s="129">
        <f t="shared" si="23"/>
        <v>6.59375</v>
      </c>
      <c r="BR23" s="153" t="str">
        <f t="shared" si="4"/>
        <v>TB Khá</v>
      </c>
      <c r="BS23" s="84">
        <v>5</v>
      </c>
      <c r="BT23" s="84"/>
      <c r="BU23" s="84">
        <v>8</v>
      </c>
      <c r="BV23" s="84"/>
      <c r="BW23" s="84">
        <v>8</v>
      </c>
      <c r="BX23" s="84"/>
      <c r="BY23" s="84">
        <v>5</v>
      </c>
      <c r="BZ23" s="84"/>
      <c r="CA23" s="84">
        <v>7</v>
      </c>
      <c r="CB23" s="84"/>
      <c r="CC23" s="84">
        <v>10</v>
      </c>
      <c r="CD23" s="84"/>
      <c r="CE23" s="128">
        <f t="shared" si="13"/>
        <v>142</v>
      </c>
      <c r="CF23" s="129">
        <f t="shared" si="14"/>
        <v>7.473684210526316</v>
      </c>
      <c r="CG23" s="129">
        <f t="shared" si="15"/>
        <v>6.921568627450981</v>
      </c>
      <c r="CH23" s="57" t="str">
        <f t="shared" si="5"/>
        <v>TB Kh¸</v>
      </c>
      <c r="CI23" s="162">
        <f t="shared" si="16"/>
        <v>0</v>
      </c>
      <c r="CJ23" s="166" t="str">
        <f t="shared" si="17"/>
        <v>Lªn líp</v>
      </c>
      <c r="CK23" s="84">
        <v>6</v>
      </c>
      <c r="CL23" s="84"/>
      <c r="CM23" s="84">
        <v>9</v>
      </c>
      <c r="CN23" s="84"/>
      <c r="CO23" s="84">
        <v>6</v>
      </c>
      <c r="CP23" s="84"/>
      <c r="CQ23" s="84">
        <v>7</v>
      </c>
      <c r="CR23" s="84"/>
      <c r="CS23" s="84">
        <v>4</v>
      </c>
      <c r="CT23" s="84"/>
      <c r="CU23" s="84">
        <v>7</v>
      </c>
      <c r="CV23" s="84"/>
      <c r="CW23" s="84">
        <v>9</v>
      </c>
      <c r="CX23" s="84"/>
      <c r="CY23" s="84">
        <v>8</v>
      </c>
      <c r="CZ23" s="84"/>
      <c r="DA23" s="148">
        <f t="shared" si="18"/>
        <v>170</v>
      </c>
      <c r="DB23" s="147">
        <f t="shared" si="19"/>
        <v>6.8</v>
      </c>
      <c r="DC23" s="153" t="str">
        <f t="shared" si="6"/>
        <v>TB Khá</v>
      </c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128" t="e">
        <f>DN23*$CC$5+DL23*$CA$5+DJ23*$BY$5+DH23*$BW$5+DF23*$BU$5+#REF!*$BS$5</f>
        <v>#REF!</v>
      </c>
      <c r="DQ23" s="129" t="e">
        <f t="shared" si="20"/>
        <v>#REF!</v>
      </c>
      <c r="DR23" s="129" t="e">
        <f t="shared" si="21"/>
        <v>#REF!</v>
      </c>
      <c r="DS23" s="57" t="e">
        <f t="shared" si="7"/>
        <v>#REF!</v>
      </c>
      <c r="DT23" s="162" t="e">
        <f>SUM((IF(CK23&gt;=5,0,$AV$5)),(IF(CM23&gt;=5,0,CM$5)),(IF(CO23&gt;=5,0,$AZ$5)),(IF(CQ23&gt;=5,0,$BB$5)),,(IF(CS23&gt;=5,0,$BD$5)),(IF(CU23&gt;=5,0,$BF$5)),(IF(CW23&gt;=5,0,$BH$5)),,(IF(DD23&gt;=5,0,$BJ$5)),(IF(CY23&gt;=5,0,$BL$5)),(IF(#REF!&gt;=5,0,$BN$5)),(IF(#REF!&gt;=5,0,$BS$5)),(IF(DF23&gt;=5,0,$BU$5)),(IF(DH23&gt;=5,0,$BW$5)),(IF(DJ23&gt;=5,0,$BY$5)),(IF(DL23&gt;=5,0,$CA$5)),(IF(DN23&gt;=5,0,$CC$5)))</f>
        <v>#REF!</v>
      </c>
      <c r="DU23" s="166" t="str">
        <f t="shared" si="22"/>
        <v>Lªn líp</v>
      </c>
    </row>
    <row r="24" spans="1:125" ht="18" customHeight="1">
      <c r="A24" s="41">
        <v>19</v>
      </c>
      <c r="B24" s="60" t="s">
        <v>87</v>
      </c>
      <c r="C24" s="93" t="s">
        <v>146</v>
      </c>
      <c r="D24" s="76">
        <v>33738</v>
      </c>
      <c r="E24" s="47" t="s">
        <v>21</v>
      </c>
      <c r="F24" s="77" t="s">
        <v>48</v>
      </c>
      <c r="G24" s="78" t="s">
        <v>13</v>
      </c>
      <c r="H24" s="11"/>
      <c r="I24" s="11"/>
      <c r="J24" s="11"/>
      <c r="K24" s="11"/>
      <c r="L24" s="11">
        <v>6</v>
      </c>
      <c r="M24" s="11"/>
      <c r="N24" s="11">
        <v>7</v>
      </c>
      <c r="O24" s="11"/>
      <c r="P24" s="84">
        <v>5</v>
      </c>
      <c r="Q24" s="84"/>
      <c r="R24" s="84">
        <v>7</v>
      </c>
      <c r="S24" s="84"/>
      <c r="T24" s="84">
        <v>6</v>
      </c>
      <c r="U24" s="84"/>
      <c r="V24" s="84">
        <v>6</v>
      </c>
      <c r="W24" s="84"/>
      <c r="X24" s="84">
        <v>7</v>
      </c>
      <c r="Y24" s="84"/>
      <c r="Z24" s="84">
        <v>6</v>
      </c>
      <c r="AA24" s="84"/>
      <c r="AB24" s="22">
        <f t="shared" si="8"/>
        <v>147</v>
      </c>
      <c r="AC24" s="23">
        <f t="shared" si="9"/>
        <v>6.125</v>
      </c>
      <c r="AD24" s="84">
        <v>6</v>
      </c>
      <c r="AE24" s="84"/>
      <c r="AF24" s="84">
        <v>6</v>
      </c>
      <c r="AG24" s="84"/>
      <c r="AH24" s="84">
        <v>5</v>
      </c>
      <c r="AI24" s="84"/>
      <c r="AJ24" s="84">
        <v>6</v>
      </c>
      <c r="AK24" s="84"/>
      <c r="AL24" s="84">
        <v>8</v>
      </c>
      <c r="AM24" s="84"/>
      <c r="AN24" s="84">
        <v>8</v>
      </c>
      <c r="AO24" s="84"/>
      <c r="AP24" s="96">
        <f t="shared" si="0"/>
        <v>165</v>
      </c>
      <c r="AQ24" s="97">
        <f t="shared" si="1"/>
        <v>6.346153846153846</v>
      </c>
      <c r="AR24" s="97">
        <f>(AP24+AB24)/$AR$5</f>
        <v>6.24</v>
      </c>
      <c r="AS24" s="57" t="str">
        <f t="shared" si="3"/>
        <v>TB Kh¸</v>
      </c>
      <c r="AT24" s="65">
        <f t="shared" si="10"/>
        <v>0</v>
      </c>
      <c r="AU24" s="58" t="str">
        <f t="shared" si="11"/>
        <v>Lªn líp</v>
      </c>
      <c r="AV24" s="84">
        <v>5</v>
      </c>
      <c r="AW24" s="84"/>
      <c r="AX24" s="84">
        <v>7</v>
      </c>
      <c r="AY24" s="84"/>
      <c r="AZ24" s="84">
        <v>7</v>
      </c>
      <c r="BA24" s="84"/>
      <c r="BB24" s="84">
        <v>5</v>
      </c>
      <c r="BC24" s="84"/>
      <c r="BD24" s="84">
        <v>6</v>
      </c>
      <c r="BE24" s="84"/>
      <c r="BF24" s="84">
        <v>8</v>
      </c>
      <c r="BG24" s="84"/>
      <c r="BH24" s="84">
        <v>7</v>
      </c>
      <c r="BI24" s="84"/>
      <c r="BJ24" s="84">
        <v>7</v>
      </c>
      <c r="BK24" s="84"/>
      <c r="BL24" s="84">
        <v>5</v>
      </c>
      <c r="BM24" s="84"/>
      <c r="BN24" s="84">
        <v>7</v>
      </c>
      <c r="BO24" s="84"/>
      <c r="BP24" s="128">
        <f t="shared" si="12"/>
        <v>206</v>
      </c>
      <c r="BQ24" s="129">
        <f t="shared" si="23"/>
        <v>6.4375</v>
      </c>
      <c r="BR24" s="153" t="str">
        <f t="shared" si="4"/>
        <v>TB Khá</v>
      </c>
      <c r="BS24" s="84">
        <v>7</v>
      </c>
      <c r="BT24" s="84"/>
      <c r="BU24" s="84">
        <v>8</v>
      </c>
      <c r="BV24" s="84"/>
      <c r="BW24" s="84">
        <v>7</v>
      </c>
      <c r="BX24" s="84"/>
      <c r="BY24" s="84">
        <v>7</v>
      </c>
      <c r="BZ24" s="84"/>
      <c r="CA24" s="84">
        <v>7</v>
      </c>
      <c r="CB24" s="84"/>
      <c r="CC24" s="84">
        <v>8</v>
      </c>
      <c r="CD24" s="84"/>
      <c r="CE24" s="128">
        <f t="shared" si="13"/>
        <v>140</v>
      </c>
      <c r="CF24" s="129">
        <f t="shared" si="14"/>
        <v>7.368421052631579</v>
      </c>
      <c r="CG24" s="129">
        <f t="shared" si="15"/>
        <v>6.784313725490196</v>
      </c>
      <c r="CH24" s="57" t="str">
        <f t="shared" si="5"/>
        <v>TB Kh¸</v>
      </c>
      <c r="CI24" s="162">
        <f t="shared" si="16"/>
        <v>0</v>
      </c>
      <c r="CJ24" s="166" t="str">
        <f t="shared" si="17"/>
        <v>Lªn líp</v>
      </c>
      <c r="CK24" s="84">
        <v>7</v>
      </c>
      <c r="CL24" s="84"/>
      <c r="CM24" s="84">
        <v>8</v>
      </c>
      <c r="CN24" s="84"/>
      <c r="CO24" s="84">
        <v>7</v>
      </c>
      <c r="CP24" s="84"/>
      <c r="CQ24" s="84">
        <v>8</v>
      </c>
      <c r="CR24" s="84"/>
      <c r="CS24" s="84">
        <v>6</v>
      </c>
      <c r="CT24" s="84"/>
      <c r="CU24" s="84">
        <v>9</v>
      </c>
      <c r="CV24" s="84"/>
      <c r="CW24" s="84">
        <v>8</v>
      </c>
      <c r="CX24" s="84"/>
      <c r="CY24" s="84">
        <v>7</v>
      </c>
      <c r="CZ24" s="84"/>
      <c r="DA24" s="148">
        <f t="shared" si="18"/>
        <v>188</v>
      </c>
      <c r="DB24" s="147">
        <f t="shared" si="19"/>
        <v>7.52</v>
      </c>
      <c r="DC24" s="153" t="str">
        <f t="shared" si="6"/>
        <v>Khá</v>
      </c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128" t="e">
        <f>DN24*$CC$5+DL24*$CA$5+DJ24*$BY$5+DH24*$BW$5+DF24*$BU$5+#REF!*$BS$5</f>
        <v>#REF!</v>
      </c>
      <c r="DQ24" s="129" t="e">
        <f t="shared" si="20"/>
        <v>#REF!</v>
      </c>
      <c r="DR24" s="129" t="e">
        <f t="shared" si="21"/>
        <v>#REF!</v>
      </c>
      <c r="DS24" s="57" t="e">
        <f t="shared" si="7"/>
        <v>#REF!</v>
      </c>
      <c r="DT24" s="162" t="e">
        <f>SUM((IF(CK24&gt;=5,0,$AV$5)),(IF(CM24&gt;=5,0,CM$5)),(IF(CO24&gt;=5,0,$AZ$5)),(IF(CQ24&gt;=5,0,$BB$5)),,(IF(CS24&gt;=5,0,$BD$5)),(IF(CU24&gt;=5,0,$BF$5)),(IF(CW24&gt;=5,0,$BH$5)),,(IF(DD24&gt;=5,0,$BJ$5)),(IF(CY24&gt;=5,0,$BL$5)),(IF(#REF!&gt;=5,0,$BN$5)),(IF(#REF!&gt;=5,0,$BS$5)),(IF(DF24&gt;=5,0,$BU$5)),(IF(DH24&gt;=5,0,$BW$5)),(IF(DJ24&gt;=5,0,$BY$5)),(IF(DL24&gt;=5,0,$CA$5)),(IF(DN24&gt;=5,0,$CC$5)))</f>
        <v>#REF!</v>
      </c>
      <c r="DU24" s="166" t="str">
        <f t="shared" si="22"/>
        <v>Lªn líp</v>
      </c>
    </row>
    <row r="25" spans="1:125" ht="18" customHeight="1">
      <c r="A25" s="41">
        <v>20</v>
      </c>
      <c r="B25" s="60" t="s">
        <v>102</v>
      </c>
      <c r="C25" s="83" t="s">
        <v>91</v>
      </c>
      <c r="D25" s="76">
        <v>33688</v>
      </c>
      <c r="E25" s="47" t="s">
        <v>32</v>
      </c>
      <c r="F25" s="77" t="s">
        <v>45</v>
      </c>
      <c r="G25" s="78" t="s">
        <v>24</v>
      </c>
      <c r="H25" s="11"/>
      <c r="I25" s="11"/>
      <c r="J25" s="11"/>
      <c r="K25" s="11"/>
      <c r="L25" s="11">
        <v>7</v>
      </c>
      <c r="M25" s="11"/>
      <c r="N25" s="11">
        <v>8</v>
      </c>
      <c r="O25" s="11"/>
      <c r="P25" s="84">
        <v>7</v>
      </c>
      <c r="Q25" s="84"/>
      <c r="R25" s="84">
        <v>8</v>
      </c>
      <c r="S25" s="84"/>
      <c r="T25" s="84">
        <v>8</v>
      </c>
      <c r="U25" s="84"/>
      <c r="V25" s="84">
        <v>7</v>
      </c>
      <c r="W25" s="84"/>
      <c r="X25" s="84">
        <v>8</v>
      </c>
      <c r="Y25" s="84"/>
      <c r="Z25" s="84">
        <v>7</v>
      </c>
      <c r="AA25" s="84"/>
      <c r="AB25" s="22">
        <f t="shared" si="8"/>
        <v>177</v>
      </c>
      <c r="AC25" s="23">
        <f t="shared" si="9"/>
        <v>7.375</v>
      </c>
      <c r="AD25" s="84">
        <v>7</v>
      </c>
      <c r="AE25" s="84"/>
      <c r="AF25" s="84">
        <v>8</v>
      </c>
      <c r="AG25" s="84"/>
      <c r="AH25" s="84">
        <v>9</v>
      </c>
      <c r="AI25" s="84"/>
      <c r="AJ25" s="84">
        <v>8</v>
      </c>
      <c r="AK25" s="84"/>
      <c r="AL25" s="84">
        <v>8</v>
      </c>
      <c r="AM25" s="84"/>
      <c r="AN25" s="84">
        <v>8</v>
      </c>
      <c r="AO25" s="84"/>
      <c r="AP25" s="96">
        <f t="shared" si="0"/>
        <v>210</v>
      </c>
      <c r="AQ25" s="97">
        <f t="shared" si="1"/>
        <v>8.076923076923077</v>
      </c>
      <c r="AR25" s="97">
        <f t="shared" si="2"/>
        <v>7.74</v>
      </c>
      <c r="AS25" s="57" t="str">
        <f t="shared" si="3"/>
        <v>Kh¸</v>
      </c>
      <c r="AT25" s="65">
        <f t="shared" si="10"/>
        <v>0</v>
      </c>
      <c r="AU25" s="58" t="str">
        <f t="shared" si="11"/>
        <v>Lªn líp</v>
      </c>
      <c r="AV25" s="84">
        <v>7</v>
      </c>
      <c r="AW25" s="84"/>
      <c r="AX25" s="84">
        <v>7</v>
      </c>
      <c r="AY25" s="84"/>
      <c r="AZ25" s="84">
        <v>7</v>
      </c>
      <c r="BA25" s="84"/>
      <c r="BB25" s="84">
        <v>6</v>
      </c>
      <c r="BC25" s="84"/>
      <c r="BD25" s="84">
        <v>8</v>
      </c>
      <c r="BE25" s="84"/>
      <c r="BF25" s="84">
        <v>8</v>
      </c>
      <c r="BG25" s="84"/>
      <c r="BH25" s="84">
        <v>8</v>
      </c>
      <c r="BI25" s="84"/>
      <c r="BJ25" s="84">
        <v>8</v>
      </c>
      <c r="BK25" s="84"/>
      <c r="BL25" s="84">
        <v>8</v>
      </c>
      <c r="BM25" s="84"/>
      <c r="BN25" s="84">
        <v>8</v>
      </c>
      <c r="BO25" s="84"/>
      <c r="BP25" s="128">
        <f t="shared" si="12"/>
        <v>239</v>
      </c>
      <c r="BQ25" s="129">
        <f t="shared" si="23"/>
        <v>7.46875</v>
      </c>
      <c r="BR25" s="153" t="str">
        <f t="shared" si="4"/>
        <v>Khá</v>
      </c>
      <c r="BS25" s="84">
        <v>7</v>
      </c>
      <c r="BT25" s="84"/>
      <c r="BU25" s="84">
        <v>9</v>
      </c>
      <c r="BV25" s="84"/>
      <c r="BW25" s="84">
        <v>8</v>
      </c>
      <c r="BX25" s="84"/>
      <c r="BY25" s="84">
        <v>8</v>
      </c>
      <c r="BZ25" s="84"/>
      <c r="CA25" s="84">
        <v>7</v>
      </c>
      <c r="CB25" s="84"/>
      <c r="CC25" s="84">
        <v>9</v>
      </c>
      <c r="CD25" s="84"/>
      <c r="CE25" s="128">
        <f t="shared" si="13"/>
        <v>154</v>
      </c>
      <c r="CF25" s="129">
        <f t="shared" si="14"/>
        <v>8.105263157894736</v>
      </c>
      <c r="CG25" s="129">
        <f t="shared" si="15"/>
        <v>7.705882352941177</v>
      </c>
      <c r="CH25" s="57" t="str">
        <f t="shared" si="5"/>
        <v>Kh¸</v>
      </c>
      <c r="CI25" s="162">
        <f t="shared" si="16"/>
        <v>0</v>
      </c>
      <c r="CJ25" s="166" t="str">
        <f t="shared" si="17"/>
        <v>Lªn líp</v>
      </c>
      <c r="CK25" s="84">
        <v>8</v>
      </c>
      <c r="CL25" s="84"/>
      <c r="CM25" s="84">
        <v>9</v>
      </c>
      <c r="CN25" s="84"/>
      <c r="CO25" s="84">
        <v>6</v>
      </c>
      <c r="CP25" s="84"/>
      <c r="CQ25" s="84">
        <v>8</v>
      </c>
      <c r="CR25" s="84"/>
      <c r="CS25" s="84">
        <v>7</v>
      </c>
      <c r="CT25" s="84"/>
      <c r="CU25" s="84">
        <v>7</v>
      </c>
      <c r="CV25" s="84"/>
      <c r="CW25" s="84">
        <v>9</v>
      </c>
      <c r="CX25" s="84"/>
      <c r="CY25" s="84">
        <v>9</v>
      </c>
      <c r="CZ25" s="84"/>
      <c r="DA25" s="148">
        <f t="shared" si="18"/>
        <v>194</v>
      </c>
      <c r="DB25" s="147">
        <f t="shared" si="19"/>
        <v>7.76</v>
      </c>
      <c r="DC25" s="153" t="str">
        <f t="shared" si="6"/>
        <v>Khá</v>
      </c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128" t="e">
        <f>DN25*$CC$5+DL25*$CA$5+DJ25*$BY$5+DH25*$BW$5+DF25*$BU$5+#REF!*$BS$5</f>
        <v>#REF!</v>
      </c>
      <c r="DQ25" s="129" t="e">
        <f t="shared" si="20"/>
        <v>#REF!</v>
      </c>
      <c r="DR25" s="129" t="e">
        <f t="shared" si="21"/>
        <v>#REF!</v>
      </c>
      <c r="DS25" s="57" t="e">
        <f t="shared" si="7"/>
        <v>#REF!</v>
      </c>
      <c r="DT25" s="162" t="e">
        <f>SUM((IF(CK25&gt;=5,0,$AV$5)),(IF(CM25&gt;=5,0,CM$5)),(IF(CO25&gt;=5,0,$AZ$5)),(IF(CQ25&gt;=5,0,$BB$5)),,(IF(CS25&gt;=5,0,$BD$5)),(IF(CU25&gt;=5,0,$BF$5)),(IF(CW25&gt;=5,0,$BH$5)),,(IF(DD25&gt;=5,0,$BJ$5)),(IF(CY25&gt;=5,0,$BL$5)),(IF(#REF!&gt;=5,0,$BN$5)),(IF(#REF!&gt;=5,0,$BS$5)),(IF(DF25&gt;=5,0,$BU$5)),(IF(DH25&gt;=5,0,$BW$5)),(IF(DJ25&gt;=5,0,$BY$5)),(IF(DL25&gt;=5,0,$CA$5)),(IF(DN25&gt;=5,0,$CC$5)))</f>
        <v>#REF!</v>
      </c>
      <c r="DU25" s="166" t="str">
        <f t="shared" si="22"/>
        <v>Lªn líp</v>
      </c>
    </row>
    <row r="26" spans="1:125" ht="18" customHeight="1">
      <c r="A26" s="41">
        <v>21</v>
      </c>
      <c r="B26" s="60" t="s">
        <v>142</v>
      </c>
      <c r="C26" s="83" t="s">
        <v>60</v>
      </c>
      <c r="D26" s="76">
        <v>33701</v>
      </c>
      <c r="E26" s="47" t="s">
        <v>32</v>
      </c>
      <c r="F26" s="77" t="s">
        <v>7</v>
      </c>
      <c r="G26" s="78" t="s">
        <v>24</v>
      </c>
      <c r="H26" s="11"/>
      <c r="I26" s="11"/>
      <c r="J26" s="11"/>
      <c r="K26" s="11"/>
      <c r="L26" s="11">
        <v>7</v>
      </c>
      <c r="M26" s="11"/>
      <c r="N26" s="11">
        <v>7</v>
      </c>
      <c r="O26" s="11"/>
      <c r="P26" s="84">
        <v>9</v>
      </c>
      <c r="Q26" s="84"/>
      <c r="R26" s="84">
        <v>8</v>
      </c>
      <c r="S26" s="84"/>
      <c r="T26" s="84">
        <v>8</v>
      </c>
      <c r="U26" s="84"/>
      <c r="V26" s="84">
        <v>9</v>
      </c>
      <c r="W26" s="84"/>
      <c r="X26" s="84">
        <v>7</v>
      </c>
      <c r="Y26" s="84"/>
      <c r="Z26" s="84">
        <v>7</v>
      </c>
      <c r="AA26" s="84"/>
      <c r="AB26" s="22">
        <f t="shared" si="8"/>
        <v>190</v>
      </c>
      <c r="AC26" s="23">
        <f t="shared" si="9"/>
        <v>7.916666666666667</v>
      </c>
      <c r="AD26" s="84">
        <v>7</v>
      </c>
      <c r="AE26" s="84"/>
      <c r="AF26" s="84">
        <v>8</v>
      </c>
      <c r="AG26" s="84"/>
      <c r="AH26" s="84">
        <v>7</v>
      </c>
      <c r="AI26" s="84"/>
      <c r="AJ26" s="84">
        <v>9</v>
      </c>
      <c r="AK26" s="84"/>
      <c r="AL26" s="84">
        <v>8</v>
      </c>
      <c r="AM26" s="84"/>
      <c r="AN26" s="84">
        <v>8</v>
      </c>
      <c r="AO26" s="84"/>
      <c r="AP26" s="96">
        <f t="shared" si="0"/>
        <v>205</v>
      </c>
      <c r="AQ26" s="97">
        <f t="shared" si="1"/>
        <v>7.884615384615385</v>
      </c>
      <c r="AR26" s="97">
        <f t="shared" si="2"/>
        <v>7.9</v>
      </c>
      <c r="AS26" s="57" t="str">
        <f t="shared" si="3"/>
        <v>Kh¸</v>
      </c>
      <c r="AT26" s="65">
        <f t="shared" si="10"/>
        <v>0</v>
      </c>
      <c r="AU26" s="58" t="str">
        <f t="shared" si="11"/>
        <v>Lªn líp</v>
      </c>
      <c r="AV26" s="84">
        <v>8</v>
      </c>
      <c r="AW26" s="84"/>
      <c r="AX26" s="84">
        <v>8</v>
      </c>
      <c r="AY26" s="84"/>
      <c r="AZ26" s="84">
        <v>6</v>
      </c>
      <c r="BA26" s="84"/>
      <c r="BB26" s="84">
        <v>6</v>
      </c>
      <c r="BC26" s="84"/>
      <c r="BD26" s="84">
        <v>7</v>
      </c>
      <c r="BE26" s="84"/>
      <c r="BF26" s="84">
        <v>8</v>
      </c>
      <c r="BG26" s="84"/>
      <c r="BH26" s="84">
        <v>9</v>
      </c>
      <c r="BI26" s="84"/>
      <c r="BJ26" s="84">
        <v>8</v>
      </c>
      <c r="BK26" s="84"/>
      <c r="BL26" s="84">
        <v>8</v>
      </c>
      <c r="BM26" s="84"/>
      <c r="BN26" s="84">
        <v>6</v>
      </c>
      <c r="BO26" s="84"/>
      <c r="BP26" s="128">
        <f t="shared" si="12"/>
        <v>237</v>
      </c>
      <c r="BQ26" s="129">
        <f t="shared" si="23"/>
        <v>7.40625</v>
      </c>
      <c r="BR26" s="153" t="str">
        <f t="shared" si="4"/>
        <v>Khá</v>
      </c>
      <c r="BS26" s="84">
        <v>9</v>
      </c>
      <c r="BT26" s="84"/>
      <c r="BU26" s="84">
        <v>9</v>
      </c>
      <c r="BV26" s="84"/>
      <c r="BW26" s="84">
        <v>8</v>
      </c>
      <c r="BX26" s="84"/>
      <c r="BY26" s="84">
        <v>8</v>
      </c>
      <c r="BZ26" s="84"/>
      <c r="CA26" s="84">
        <v>8</v>
      </c>
      <c r="CB26" s="84"/>
      <c r="CC26" s="84">
        <v>10</v>
      </c>
      <c r="CD26" s="84"/>
      <c r="CE26" s="128">
        <f t="shared" si="13"/>
        <v>163</v>
      </c>
      <c r="CF26" s="129">
        <f t="shared" si="14"/>
        <v>8.578947368421053</v>
      </c>
      <c r="CG26" s="129">
        <f t="shared" si="15"/>
        <v>7.8431372549019605</v>
      </c>
      <c r="CH26" s="57" t="str">
        <f t="shared" si="5"/>
        <v>Kh¸</v>
      </c>
      <c r="CI26" s="162">
        <f t="shared" si="16"/>
        <v>0</v>
      </c>
      <c r="CJ26" s="166" t="str">
        <f t="shared" si="17"/>
        <v>Lªn líp</v>
      </c>
      <c r="CK26" s="84">
        <v>7</v>
      </c>
      <c r="CL26" s="84"/>
      <c r="CM26" s="84">
        <v>8</v>
      </c>
      <c r="CN26" s="84"/>
      <c r="CO26" s="84">
        <v>8</v>
      </c>
      <c r="CP26" s="84"/>
      <c r="CQ26" s="84">
        <v>8</v>
      </c>
      <c r="CR26" s="84"/>
      <c r="CS26" s="84">
        <v>6</v>
      </c>
      <c r="CT26" s="84"/>
      <c r="CU26" s="84">
        <v>9</v>
      </c>
      <c r="CV26" s="84"/>
      <c r="CW26" s="84">
        <v>8</v>
      </c>
      <c r="CX26" s="84"/>
      <c r="CY26" s="84">
        <v>8</v>
      </c>
      <c r="CZ26" s="84"/>
      <c r="DA26" s="148">
        <f t="shared" si="18"/>
        <v>193</v>
      </c>
      <c r="DB26" s="147">
        <f t="shared" si="19"/>
        <v>7.72</v>
      </c>
      <c r="DC26" s="153" t="str">
        <f t="shared" si="6"/>
        <v>Khá</v>
      </c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128" t="e">
        <f>DN26*$CC$5+DL26*$CA$5+DJ26*$BY$5+DH26*$BW$5+DF26*$BU$5+#REF!*$BS$5</f>
        <v>#REF!</v>
      </c>
      <c r="DQ26" s="129" t="e">
        <f t="shared" si="20"/>
        <v>#REF!</v>
      </c>
      <c r="DR26" s="129" t="e">
        <f t="shared" si="21"/>
        <v>#REF!</v>
      </c>
      <c r="DS26" s="57" t="e">
        <f t="shared" si="7"/>
        <v>#REF!</v>
      </c>
      <c r="DT26" s="162" t="e">
        <f>SUM((IF(CK26&gt;=5,0,$AV$5)),(IF(CM26&gt;=5,0,CM$5)),(IF(CO26&gt;=5,0,$AZ$5)),(IF(CQ26&gt;=5,0,$BB$5)),,(IF(CS26&gt;=5,0,$BD$5)),(IF(CU26&gt;=5,0,$BF$5)),(IF(CW26&gt;=5,0,$BH$5)),,(IF(DD26&gt;=5,0,$BJ$5)),(IF(CY26&gt;=5,0,$BL$5)),(IF(#REF!&gt;=5,0,$BN$5)),(IF(#REF!&gt;=5,0,$BS$5)),(IF(DF26&gt;=5,0,$BU$5)),(IF(DH26&gt;=5,0,$BW$5)),(IF(DJ26&gt;=5,0,$BY$5)),(IF(DL26&gt;=5,0,$CA$5)),(IF(DN26&gt;=5,0,$CC$5)))</f>
        <v>#REF!</v>
      </c>
      <c r="DU26" s="166" t="str">
        <f t="shared" si="22"/>
        <v>Lªn líp</v>
      </c>
    </row>
    <row r="27" spans="1:125" ht="18" customHeight="1">
      <c r="A27" s="41">
        <v>22</v>
      </c>
      <c r="B27" s="60" t="s">
        <v>98</v>
      </c>
      <c r="C27" s="83" t="s">
        <v>60</v>
      </c>
      <c r="D27" s="76">
        <v>33849</v>
      </c>
      <c r="E27" s="47" t="s">
        <v>21</v>
      </c>
      <c r="F27" s="77" t="s">
        <v>19</v>
      </c>
      <c r="G27" s="78" t="s">
        <v>30</v>
      </c>
      <c r="H27" s="11"/>
      <c r="I27" s="11"/>
      <c r="J27" s="11"/>
      <c r="K27" s="11"/>
      <c r="L27" s="11">
        <v>6</v>
      </c>
      <c r="M27" s="11"/>
      <c r="N27" s="11">
        <v>7</v>
      </c>
      <c r="O27" s="11"/>
      <c r="P27" s="84">
        <v>6</v>
      </c>
      <c r="Q27" s="84"/>
      <c r="R27" s="84">
        <v>7</v>
      </c>
      <c r="S27" s="84"/>
      <c r="T27" s="84">
        <v>5</v>
      </c>
      <c r="U27" s="84"/>
      <c r="V27" s="84">
        <v>7</v>
      </c>
      <c r="W27" s="84"/>
      <c r="X27" s="84">
        <v>7</v>
      </c>
      <c r="Y27" s="84"/>
      <c r="Z27" s="84">
        <v>6</v>
      </c>
      <c r="AA27" s="84"/>
      <c r="AB27" s="22">
        <f t="shared" si="8"/>
        <v>152</v>
      </c>
      <c r="AC27" s="23">
        <f t="shared" si="9"/>
        <v>6.333333333333333</v>
      </c>
      <c r="AD27" s="84">
        <v>5</v>
      </c>
      <c r="AE27" s="84"/>
      <c r="AF27" s="84">
        <v>6</v>
      </c>
      <c r="AG27" s="84"/>
      <c r="AH27" s="84">
        <v>7</v>
      </c>
      <c r="AI27" s="84"/>
      <c r="AJ27" s="84">
        <v>7</v>
      </c>
      <c r="AK27" s="84"/>
      <c r="AL27" s="84">
        <v>5</v>
      </c>
      <c r="AM27" s="84"/>
      <c r="AN27" s="84">
        <v>7</v>
      </c>
      <c r="AO27" s="84"/>
      <c r="AP27" s="96">
        <f t="shared" si="0"/>
        <v>164</v>
      </c>
      <c r="AQ27" s="97">
        <f t="shared" si="1"/>
        <v>6.3076923076923075</v>
      </c>
      <c r="AR27" s="97">
        <f t="shared" si="2"/>
        <v>6.32</v>
      </c>
      <c r="AS27" s="57" t="str">
        <f t="shared" si="3"/>
        <v>TB Kh¸</v>
      </c>
      <c r="AT27" s="65">
        <f t="shared" si="10"/>
        <v>0</v>
      </c>
      <c r="AU27" s="58" t="str">
        <f t="shared" si="11"/>
        <v>Lªn líp</v>
      </c>
      <c r="AV27" s="84">
        <v>6</v>
      </c>
      <c r="AW27" s="84"/>
      <c r="AX27" s="84">
        <v>7</v>
      </c>
      <c r="AY27" s="84"/>
      <c r="AZ27" s="84">
        <v>6</v>
      </c>
      <c r="BA27" s="84"/>
      <c r="BB27" s="84">
        <v>7</v>
      </c>
      <c r="BC27" s="84"/>
      <c r="BD27" s="84">
        <v>6</v>
      </c>
      <c r="BE27" s="84"/>
      <c r="BF27" s="84">
        <v>7</v>
      </c>
      <c r="BG27" s="84"/>
      <c r="BH27" s="84">
        <v>8</v>
      </c>
      <c r="BI27" s="84"/>
      <c r="BJ27" s="84">
        <v>8</v>
      </c>
      <c r="BK27" s="84"/>
      <c r="BL27" s="84">
        <v>8</v>
      </c>
      <c r="BM27" s="84"/>
      <c r="BN27" s="84">
        <v>5</v>
      </c>
      <c r="BO27" s="84"/>
      <c r="BP27" s="128">
        <f t="shared" si="12"/>
        <v>219</v>
      </c>
      <c r="BQ27" s="129">
        <f t="shared" si="23"/>
        <v>6.84375</v>
      </c>
      <c r="BR27" s="153" t="str">
        <f t="shared" si="4"/>
        <v>TB Khá</v>
      </c>
      <c r="BS27" s="84">
        <v>7</v>
      </c>
      <c r="BT27" s="84"/>
      <c r="BU27" s="84">
        <v>9</v>
      </c>
      <c r="BV27" s="84"/>
      <c r="BW27" s="84">
        <v>9</v>
      </c>
      <c r="BX27" s="84"/>
      <c r="BY27" s="84">
        <v>7</v>
      </c>
      <c r="BZ27" s="84"/>
      <c r="CA27" s="84">
        <v>7</v>
      </c>
      <c r="CB27" s="84"/>
      <c r="CC27" s="84">
        <v>10</v>
      </c>
      <c r="CD27" s="84"/>
      <c r="CE27" s="128">
        <f t="shared" si="13"/>
        <v>158</v>
      </c>
      <c r="CF27" s="129">
        <f t="shared" si="14"/>
        <v>8.31578947368421</v>
      </c>
      <c r="CG27" s="129">
        <f t="shared" si="15"/>
        <v>7.392156862745098</v>
      </c>
      <c r="CH27" s="57" t="str">
        <f t="shared" si="5"/>
        <v>Kh¸</v>
      </c>
      <c r="CI27" s="162">
        <f t="shared" si="16"/>
        <v>0</v>
      </c>
      <c r="CJ27" s="166" t="str">
        <f t="shared" si="17"/>
        <v>Lªn líp</v>
      </c>
      <c r="CK27" s="84">
        <v>8</v>
      </c>
      <c r="CL27" s="84"/>
      <c r="CM27" s="84">
        <v>7</v>
      </c>
      <c r="CN27" s="84"/>
      <c r="CO27" s="84">
        <v>7</v>
      </c>
      <c r="CP27" s="84"/>
      <c r="CQ27" s="84">
        <v>6</v>
      </c>
      <c r="CR27" s="84"/>
      <c r="CS27" s="84">
        <v>5</v>
      </c>
      <c r="CT27" s="84"/>
      <c r="CU27" s="84">
        <v>7</v>
      </c>
      <c r="CV27" s="84"/>
      <c r="CW27" s="84">
        <v>7</v>
      </c>
      <c r="CX27" s="84"/>
      <c r="CY27" s="84">
        <v>7</v>
      </c>
      <c r="CZ27" s="84"/>
      <c r="DA27" s="148">
        <f t="shared" si="18"/>
        <v>171</v>
      </c>
      <c r="DB27" s="147">
        <f t="shared" si="19"/>
        <v>6.84</v>
      </c>
      <c r="DC27" s="153" t="str">
        <f t="shared" si="6"/>
        <v>TB Khá</v>
      </c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128" t="e">
        <f>DN27*$CC$5+DL27*$CA$5+DJ27*$BY$5+DH27*$BW$5+DF27*$BU$5+#REF!*$BS$5</f>
        <v>#REF!</v>
      </c>
      <c r="DQ27" s="129" t="e">
        <f t="shared" si="20"/>
        <v>#REF!</v>
      </c>
      <c r="DR27" s="129" t="e">
        <f t="shared" si="21"/>
        <v>#REF!</v>
      </c>
      <c r="DS27" s="57" t="e">
        <f t="shared" si="7"/>
        <v>#REF!</v>
      </c>
      <c r="DT27" s="162" t="e">
        <f>SUM((IF(CK27&gt;=5,0,$AV$5)),(IF(CM27&gt;=5,0,CM$5)),(IF(CO27&gt;=5,0,$AZ$5)),(IF(CQ27&gt;=5,0,$BB$5)),,(IF(CS27&gt;=5,0,$BD$5)),(IF(CU27&gt;=5,0,$BF$5)),(IF(CW27&gt;=5,0,$BH$5)),,(IF(DD27&gt;=5,0,$BJ$5)),(IF(CY27&gt;=5,0,$BL$5)),(IF(#REF!&gt;=5,0,$BN$5)),(IF(#REF!&gt;=5,0,$BS$5)),(IF(DF27&gt;=5,0,$BU$5)),(IF(DH27&gt;=5,0,$BW$5)),(IF(DJ27&gt;=5,0,$BY$5)),(IF(DL27&gt;=5,0,$CA$5)),(IF(DN27&gt;=5,0,$CC$5)))</f>
        <v>#REF!</v>
      </c>
      <c r="DU27" s="166" t="str">
        <f t="shared" si="22"/>
        <v>Lªn líp</v>
      </c>
    </row>
    <row r="28" spans="1:125" ht="18" customHeight="1">
      <c r="A28" s="41">
        <v>23</v>
      </c>
      <c r="B28" s="60" t="s">
        <v>147</v>
      </c>
      <c r="C28" s="93" t="s">
        <v>92</v>
      </c>
      <c r="D28" s="76">
        <v>33270</v>
      </c>
      <c r="E28" s="47" t="s">
        <v>21</v>
      </c>
      <c r="F28" s="77" t="s">
        <v>61</v>
      </c>
      <c r="G28" s="78" t="s">
        <v>36</v>
      </c>
      <c r="H28" s="11">
        <v>6</v>
      </c>
      <c r="I28" s="11"/>
      <c r="J28" s="11"/>
      <c r="K28" s="11"/>
      <c r="L28" s="11">
        <v>5</v>
      </c>
      <c r="M28" s="11"/>
      <c r="N28" s="11">
        <v>6</v>
      </c>
      <c r="O28" s="11"/>
      <c r="P28" s="84">
        <v>6</v>
      </c>
      <c r="Q28" s="84">
        <v>3</v>
      </c>
      <c r="R28" s="84">
        <v>5</v>
      </c>
      <c r="S28" s="84"/>
      <c r="T28" s="84">
        <v>5</v>
      </c>
      <c r="U28" s="84"/>
      <c r="V28" s="84">
        <v>6</v>
      </c>
      <c r="W28" s="84"/>
      <c r="X28" s="84">
        <v>6</v>
      </c>
      <c r="Y28" s="84"/>
      <c r="Z28" s="84">
        <v>5</v>
      </c>
      <c r="AA28" s="84"/>
      <c r="AB28" s="22">
        <f t="shared" si="8"/>
        <v>131</v>
      </c>
      <c r="AC28" s="23">
        <f t="shared" si="9"/>
        <v>5.458333333333333</v>
      </c>
      <c r="AD28" s="84">
        <v>6</v>
      </c>
      <c r="AE28" s="84" t="s">
        <v>191</v>
      </c>
      <c r="AF28" s="84">
        <v>6</v>
      </c>
      <c r="AG28" s="84"/>
      <c r="AH28" s="84">
        <v>6</v>
      </c>
      <c r="AI28" s="84"/>
      <c r="AJ28" s="84">
        <v>5</v>
      </c>
      <c r="AK28" s="84">
        <v>4</v>
      </c>
      <c r="AL28" s="84">
        <v>6</v>
      </c>
      <c r="AM28" s="84">
        <v>4</v>
      </c>
      <c r="AN28" s="84">
        <v>8</v>
      </c>
      <c r="AO28" s="84"/>
      <c r="AP28" s="96">
        <f t="shared" si="0"/>
        <v>159</v>
      </c>
      <c r="AQ28" s="97">
        <f t="shared" si="1"/>
        <v>6.115384615384615</v>
      </c>
      <c r="AR28" s="97">
        <f t="shared" si="2"/>
        <v>5.8</v>
      </c>
      <c r="AS28" s="57" t="str">
        <f t="shared" si="3"/>
        <v>Trung b×nh</v>
      </c>
      <c r="AT28" s="65">
        <f t="shared" si="10"/>
        <v>0</v>
      </c>
      <c r="AU28" s="58" t="str">
        <f t="shared" si="11"/>
        <v>Lªn líp</v>
      </c>
      <c r="AV28" s="84">
        <v>5</v>
      </c>
      <c r="AW28" s="84"/>
      <c r="AX28" s="84">
        <v>5</v>
      </c>
      <c r="AY28" s="84"/>
      <c r="AZ28" s="84">
        <v>3</v>
      </c>
      <c r="BA28" s="84">
        <v>3</v>
      </c>
      <c r="BB28" s="84">
        <v>6</v>
      </c>
      <c r="BC28" s="84"/>
      <c r="BD28" s="84">
        <v>5</v>
      </c>
      <c r="BE28" s="84"/>
      <c r="BF28" s="84">
        <v>6</v>
      </c>
      <c r="BG28" s="84"/>
      <c r="BH28" s="84">
        <v>6</v>
      </c>
      <c r="BI28" s="84"/>
      <c r="BJ28" s="84">
        <v>5</v>
      </c>
      <c r="BK28" s="84"/>
      <c r="BL28" s="84">
        <v>6</v>
      </c>
      <c r="BM28" s="84"/>
      <c r="BN28" s="84">
        <v>5</v>
      </c>
      <c r="BO28" s="84"/>
      <c r="BP28" s="128">
        <f t="shared" si="12"/>
        <v>163</v>
      </c>
      <c r="BQ28" s="129">
        <f t="shared" si="23"/>
        <v>5.09375</v>
      </c>
      <c r="BR28" s="153" t="str">
        <f t="shared" si="4"/>
        <v>Trung bình</v>
      </c>
      <c r="BS28" s="84">
        <v>5</v>
      </c>
      <c r="BT28" s="84">
        <v>4</v>
      </c>
      <c r="BU28" s="84">
        <v>8</v>
      </c>
      <c r="BV28" s="84"/>
      <c r="BW28" s="84">
        <v>8</v>
      </c>
      <c r="BX28" s="84"/>
      <c r="BY28" s="84">
        <v>5</v>
      </c>
      <c r="BZ28" s="84"/>
      <c r="CA28" s="84">
        <v>5</v>
      </c>
      <c r="CB28" s="84">
        <v>4</v>
      </c>
      <c r="CC28" s="84">
        <v>9</v>
      </c>
      <c r="CD28" s="84"/>
      <c r="CE28" s="128">
        <f t="shared" si="13"/>
        <v>131</v>
      </c>
      <c r="CF28" s="129">
        <f t="shared" si="14"/>
        <v>6.894736842105263</v>
      </c>
      <c r="CG28" s="129">
        <f t="shared" si="15"/>
        <v>5.764705882352941</v>
      </c>
      <c r="CH28" s="57" t="str">
        <f t="shared" si="5"/>
        <v>Trung b×nh</v>
      </c>
      <c r="CI28" s="162">
        <f t="shared" si="16"/>
        <v>5</v>
      </c>
      <c r="CJ28" s="166" t="str">
        <f t="shared" si="17"/>
        <v>Lªn líp</v>
      </c>
      <c r="CK28" s="84">
        <v>6</v>
      </c>
      <c r="CL28" s="84"/>
      <c r="CM28" s="84">
        <v>7</v>
      </c>
      <c r="CN28" s="84"/>
      <c r="CO28" s="84">
        <v>4</v>
      </c>
      <c r="CP28" s="84"/>
      <c r="CQ28" s="84">
        <v>6</v>
      </c>
      <c r="CR28" s="84"/>
      <c r="CS28" s="84">
        <v>4</v>
      </c>
      <c r="CT28" s="84"/>
      <c r="CU28" s="84">
        <v>4</v>
      </c>
      <c r="CV28" s="84"/>
      <c r="CW28" s="84">
        <v>7</v>
      </c>
      <c r="CX28" s="84"/>
      <c r="CY28" s="84">
        <v>7</v>
      </c>
      <c r="CZ28" s="84"/>
      <c r="DA28" s="148">
        <f t="shared" si="18"/>
        <v>137</v>
      </c>
      <c r="DB28" s="147">
        <f t="shared" si="19"/>
        <v>5.48</v>
      </c>
      <c r="DC28" s="153" t="str">
        <f t="shared" si="6"/>
        <v>Trung bình</v>
      </c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128" t="e">
        <f>DN28*$CC$5+DL28*$CA$5+DJ28*$BY$5+DH28*$BW$5+DF28*$BU$5+#REF!*$BS$5</f>
        <v>#REF!</v>
      </c>
      <c r="DQ28" s="129" t="e">
        <f t="shared" si="20"/>
        <v>#REF!</v>
      </c>
      <c r="DR28" s="129" t="e">
        <f t="shared" si="21"/>
        <v>#REF!</v>
      </c>
      <c r="DS28" s="57" t="e">
        <f t="shared" si="7"/>
        <v>#REF!</v>
      </c>
      <c r="DT28" s="162" t="e">
        <f>SUM((IF(CK28&gt;=5,0,$AV$5)),(IF(CM28&gt;=5,0,CM$5)),(IF(CO28&gt;=5,0,$AZ$5)),(IF(CQ28&gt;=5,0,$BB$5)),,(IF(CS28&gt;=5,0,$BD$5)),(IF(CU28&gt;=5,0,$BF$5)),(IF(CW28&gt;=5,0,$BH$5)),,(IF(DD28&gt;=5,0,$BJ$5)),(IF(CY28&gt;=5,0,$BL$5)),(IF(#REF!&gt;=5,0,$BN$5)),(IF(#REF!&gt;=5,0,$BS$5)),(IF(DF28&gt;=5,0,$BU$5)),(IF(DH28&gt;=5,0,$BW$5)),(IF(DJ28&gt;=5,0,$BY$5)),(IF(DL28&gt;=5,0,$CA$5)),(IF(DN28&gt;=5,0,$CC$5)))</f>
        <v>#REF!</v>
      </c>
      <c r="DU28" s="166" t="str">
        <f t="shared" si="22"/>
        <v>Lªn líp</v>
      </c>
    </row>
    <row r="29" spans="1:125" ht="18" customHeight="1">
      <c r="A29" s="41">
        <v>24</v>
      </c>
      <c r="B29" s="60" t="s">
        <v>97</v>
      </c>
      <c r="C29" s="93" t="s">
        <v>94</v>
      </c>
      <c r="D29" s="76">
        <v>33951</v>
      </c>
      <c r="E29" s="47" t="s">
        <v>21</v>
      </c>
      <c r="F29" s="77" t="s">
        <v>18</v>
      </c>
      <c r="G29" s="78" t="s">
        <v>12</v>
      </c>
      <c r="H29" s="11">
        <v>8</v>
      </c>
      <c r="I29" s="11"/>
      <c r="J29" s="11"/>
      <c r="K29" s="11"/>
      <c r="L29" s="11">
        <v>6</v>
      </c>
      <c r="M29" s="11"/>
      <c r="N29" s="11">
        <v>7</v>
      </c>
      <c r="O29" s="11"/>
      <c r="P29" s="84">
        <v>8</v>
      </c>
      <c r="Q29" s="84"/>
      <c r="R29" s="84">
        <v>7</v>
      </c>
      <c r="S29" s="84"/>
      <c r="T29" s="84">
        <v>5</v>
      </c>
      <c r="U29" s="84"/>
      <c r="V29" s="84">
        <v>8</v>
      </c>
      <c r="W29" s="84"/>
      <c r="X29" s="84">
        <v>7</v>
      </c>
      <c r="Y29" s="84"/>
      <c r="Z29" s="84">
        <v>6</v>
      </c>
      <c r="AA29" s="84"/>
      <c r="AB29" s="22">
        <f t="shared" si="8"/>
        <v>163</v>
      </c>
      <c r="AC29" s="23">
        <f t="shared" si="9"/>
        <v>6.791666666666667</v>
      </c>
      <c r="AD29" s="84">
        <v>5</v>
      </c>
      <c r="AE29" s="84"/>
      <c r="AF29" s="84">
        <v>7</v>
      </c>
      <c r="AG29" s="84"/>
      <c r="AH29" s="84">
        <v>6</v>
      </c>
      <c r="AI29" s="84"/>
      <c r="AJ29" s="84">
        <v>6</v>
      </c>
      <c r="AK29" s="84">
        <v>4</v>
      </c>
      <c r="AL29" s="84">
        <v>7</v>
      </c>
      <c r="AM29" s="84"/>
      <c r="AN29" s="84">
        <v>7</v>
      </c>
      <c r="AO29" s="84"/>
      <c r="AP29" s="96">
        <f t="shared" si="0"/>
        <v>166</v>
      </c>
      <c r="AQ29" s="97">
        <f t="shared" si="1"/>
        <v>6.384615384615385</v>
      </c>
      <c r="AR29" s="97">
        <f t="shared" si="2"/>
        <v>6.58</v>
      </c>
      <c r="AS29" s="57" t="str">
        <f t="shared" si="3"/>
        <v>TB Kh¸</v>
      </c>
      <c r="AT29" s="65">
        <f t="shared" si="10"/>
        <v>0</v>
      </c>
      <c r="AU29" s="58" t="str">
        <f t="shared" si="11"/>
        <v>Lªn líp</v>
      </c>
      <c r="AV29" s="84">
        <v>6</v>
      </c>
      <c r="AW29" s="84"/>
      <c r="AX29" s="84">
        <v>7</v>
      </c>
      <c r="AY29" s="84"/>
      <c r="AZ29" s="84">
        <v>6</v>
      </c>
      <c r="BA29" s="84"/>
      <c r="BB29" s="84">
        <v>8</v>
      </c>
      <c r="BC29" s="84"/>
      <c r="BD29" s="84">
        <v>7</v>
      </c>
      <c r="BE29" s="84"/>
      <c r="BF29" s="84">
        <v>8</v>
      </c>
      <c r="BG29" s="84"/>
      <c r="BH29" s="84">
        <v>8</v>
      </c>
      <c r="BI29" s="84"/>
      <c r="BJ29" s="84">
        <v>7</v>
      </c>
      <c r="BK29" s="84"/>
      <c r="BL29" s="84">
        <v>6</v>
      </c>
      <c r="BM29" s="84"/>
      <c r="BN29" s="84">
        <v>7</v>
      </c>
      <c r="BO29" s="84"/>
      <c r="BP29" s="128">
        <f t="shared" si="12"/>
        <v>223</v>
      </c>
      <c r="BQ29" s="129">
        <f t="shared" si="23"/>
        <v>6.96875</v>
      </c>
      <c r="BR29" s="153" t="str">
        <f t="shared" si="4"/>
        <v>TB Khá</v>
      </c>
      <c r="BS29" s="84">
        <v>9</v>
      </c>
      <c r="BT29" s="84"/>
      <c r="BU29" s="84">
        <v>8</v>
      </c>
      <c r="BV29" s="84"/>
      <c r="BW29" s="84">
        <v>9</v>
      </c>
      <c r="BX29" s="84"/>
      <c r="BY29" s="84">
        <v>8</v>
      </c>
      <c r="BZ29" s="84"/>
      <c r="CA29" s="84">
        <v>8</v>
      </c>
      <c r="CB29" s="84"/>
      <c r="CC29" s="84">
        <v>10</v>
      </c>
      <c r="CD29" s="84"/>
      <c r="CE29" s="128">
        <f t="shared" si="13"/>
        <v>163</v>
      </c>
      <c r="CF29" s="129">
        <f t="shared" si="14"/>
        <v>8.578947368421053</v>
      </c>
      <c r="CG29" s="129">
        <f t="shared" si="15"/>
        <v>7.568627450980392</v>
      </c>
      <c r="CH29" s="57" t="str">
        <f t="shared" si="5"/>
        <v>Kh¸</v>
      </c>
      <c r="CI29" s="162">
        <f t="shared" si="16"/>
        <v>0</v>
      </c>
      <c r="CJ29" s="166" t="str">
        <f t="shared" si="17"/>
        <v>Lªn líp</v>
      </c>
      <c r="CK29" s="84">
        <v>8</v>
      </c>
      <c r="CL29" s="84"/>
      <c r="CM29" s="84">
        <v>7</v>
      </c>
      <c r="CN29" s="84"/>
      <c r="CO29" s="84">
        <v>7</v>
      </c>
      <c r="CP29" s="84"/>
      <c r="CQ29" s="84">
        <v>8</v>
      </c>
      <c r="CR29" s="84"/>
      <c r="CS29" s="84">
        <v>6</v>
      </c>
      <c r="CT29" s="84"/>
      <c r="CU29" s="84">
        <v>8</v>
      </c>
      <c r="CV29" s="84"/>
      <c r="CW29" s="84">
        <v>7</v>
      </c>
      <c r="CX29" s="84"/>
      <c r="CY29" s="84">
        <v>9</v>
      </c>
      <c r="CZ29" s="84"/>
      <c r="DA29" s="148">
        <f t="shared" si="18"/>
        <v>188</v>
      </c>
      <c r="DB29" s="147">
        <f t="shared" si="19"/>
        <v>7.52</v>
      </c>
      <c r="DC29" s="153" t="str">
        <f t="shared" si="6"/>
        <v>Khá</v>
      </c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128" t="e">
        <f>DN29*$CC$5+DL29*$CA$5+DJ29*$BY$5+DH29*$BW$5+DF29*$BU$5+#REF!*$BS$5</f>
        <v>#REF!</v>
      </c>
      <c r="DQ29" s="129" t="e">
        <f t="shared" si="20"/>
        <v>#REF!</v>
      </c>
      <c r="DR29" s="129" t="e">
        <f t="shared" si="21"/>
        <v>#REF!</v>
      </c>
      <c r="DS29" s="57" t="e">
        <f t="shared" si="7"/>
        <v>#REF!</v>
      </c>
      <c r="DT29" s="162" t="e">
        <f>SUM((IF(CK29&gt;=5,0,$AV$5)),(IF(CM29&gt;=5,0,CM$5)),(IF(CO29&gt;=5,0,$AZ$5)),(IF(CQ29&gt;=5,0,$BB$5)),,(IF(CS29&gt;=5,0,$BD$5)),(IF(CU29&gt;=5,0,$BF$5)),(IF(CW29&gt;=5,0,$BH$5)),,(IF(DD29&gt;=5,0,$BJ$5)),(IF(CY29&gt;=5,0,$BL$5)),(IF(#REF!&gt;=5,0,$BN$5)),(IF(#REF!&gt;=5,0,$BS$5)),(IF(DF29&gt;=5,0,$BU$5)),(IF(DH29&gt;=5,0,$BW$5)),(IF(DJ29&gt;=5,0,$BY$5)),(IF(DL29&gt;=5,0,$CA$5)),(IF(DN29&gt;=5,0,$CC$5)))</f>
        <v>#REF!</v>
      </c>
      <c r="DU29" s="166" t="str">
        <f t="shared" si="22"/>
        <v>Lªn líp</v>
      </c>
    </row>
    <row r="30" spans="1:125" ht="18" customHeight="1">
      <c r="A30" s="41">
        <v>25</v>
      </c>
      <c r="B30" s="60" t="s">
        <v>148</v>
      </c>
      <c r="C30" s="93" t="s">
        <v>149</v>
      </c>
      <c r="D30" s="76">
        <v>33836</v>
      </c>
      <c r="E30" s="47" t="s">
        <v>21</v>
      </c>
      <c r="F30" s="77" t="s">
        <v>38</v>
      </c>
      <c r="G30" s="78" t="s">
        <v>12</v>
      </c>
      <c r="H30" s="11">
        <v>7</v>
      </c>
      <c r="I30" s="11"/>
      <c r="J30" s="11"/>
      <c r="K30" s="11"/>
      <c r="L30" s="11">
        <v>8</v>
      </c>
      <c r="M30" s="11"/>
      <c r="N30" s="11">
        <v>8</v>
      </c>
      <c r="O30" s="11"/>
      <c r="P30" s="84">
        <v>7</v>
      </c>
      <c r="Q30" s="84"/>
      <c r="R30" s="84">
        <v>8</v>
      </c>
      <c r="S30" s="84"/>
      <c r="T30" s="84">
        <v>6</v>
      </c>
      <c r="U30" s="84"/>
      <c r="V30" s="84">
        <v>6</v>
      </c>
      <c r="W30" s="84"/>
      <c r="X30" s="84">
        <v>8</v>
      </c>
      <c r="Y30" s="84"/>
      <c r="Z30" s="84">
        <v>8</v>
      </c>
      <c r="AA30" s="84"/>
      <c r="AB30" s="22">
        <f t="shared" si="8"/>
        <v>173</v>
      </c>
      <c r="AC30" s="23">
        <f t="shared" si="9"/>
        <v>7.208333333333333</v>
      </c>
      <c r="AD30" s="84">
        <v>5</v>
      </c>
      <c r="AE30" s="84"/>
      <c r="AF30" s="84">
        <v>6</v>
      </c>
      <c r="AG30" s="84"/>
      <c r="AH30" s="84">
        <v>5</v>
      </c>
      <c r="AI30" s="84"/>
      <c r="AJ30" s="84">
        <v>7</v>
      </c>
      <c r="AK30" s="84"/>
      <c r="AL30" s="84">
        <v>7</v>
      </c>
      <c r="AM30" s="84"/>
      <c r="AN30" s="84">
        <v>8</v>
      </c>
      <c r="AO30" s="84"/>
      <c r="AP30" s="96">
        <f t="shared" si="0"/>
        <v>164</v>
      </c>
      <c r="AQ30" s="97">
        <f t="shared" si="1"/>
        <v>6.3076923076923075</v>
      </c>
      <c r="AR30" s="97">
        <f t="shared" si="2"/>
        <v>6.74</v>
      </c>
      <c r="AS30" s="57" t="str">
        <f t="shared" si="3"/>
        <v>TB Kh¸</v>
      </c>
      <c r="AT30" s="65">
        <f t="shared" si="10"/>
        <v>0</v>
      </c>
      <c r="AU30" s="58" t="str">
        <f t="shared" si="11"/>
        <v>Lªn líp</v>
      </c>
      <c r="AV30" s="84">
        <v>7</v>
      </c>
      <c r="AW30" s="84"/>
      <c r="AX30" s="84">
        <v>7</v>
      </c>
      <c r="AY30" s="84"/>
      <c r="AZ30" s="84">
        <v>7</v>
      </c>
      <c r="BA30" s="84"/>
      <c r="BB30" s="84">
        <v>8</v>
      </c>
      <c r="BC30" s="84"/>
      <c r="BD30" s="84">
        <v>6</v>
      </c>
      <c r="BE30" s="84"/>
      <c r="BF30" s="84">
        <v>8</v>
      </c>
      <c r="BG30" s="84"/>
      <c r="BH30" s="84">
        <v>8</v>
      </c>
      <c r="BI30" s="84"/>
      <c r="BJ30" s="84">
        <v>7</v>
      </c>
      <c r="BK30" s="84"/>
      <c r="BL30" s="84">
        <v>7</v>
      </c>
      <c r="BM30" s="84"/>
      <c r="BN30" s="84">
        <v>6</v>
      </c>
      <c r="BO30" s="84"/>
      <c r="BP30" s="128">
        <f t="shared" si="12"/>
        <v>229</v>
      </c>
      <c r="BQ30" s="129">
        <f t="shared" si="23"/>
        <v>7.15625</v>
      </c>
      <c r="BR30" s="153" t="str">
        <f t="shared" si="4"/>
        <v>Khá</v>
      </c>
      <c r="BS30" s="84">
        <v>7</v>
      </c>
      <c r="BT30" s="84"/>
      <c r="BU30" s="84">
        <v>9</v>
      </c>
      <c r="BV30" s="84"/>
      <c r="BW30" s="84">
        <v>8</v>
      </c>
      <c r="BX30" s="84"/>
      <c r="BY30" s="84">
        <v>7</v>
      </c>
      <c r="BZ30" s="84"/>
      <c r="CA30" s="84">
        <v>6</v>
      </c>
      <c r="CB30" s="84"/>
      <c r="CC30" s="84">
        <v>10</v>
      </c>
      <c r="CD30" s="84"/>
      <c r="CE30" s="128">
        <f t="shared" si="13"/>
        <v>150</v>
      </c>
      <c r="CF30" s="129">
        <f t="shared" si="14"/>
        <v>7.894736842105263</v>
      </c>
      <c r="CG30" s="129">
        <f t="shared" si="15"/>
        <v>7.431372549019608</v>
      </c>
      <c r="CH30" s="57" t="str">
        <f t="shared" si="5"/>
        <v>Kh¸</v>
      </c>
      <c r="CI30" s="162">
        <f t="shared" si="16"/>
        <v>0</v>
      </c>
      <c r="CJ30" s="166" t="str">
        <f t="shared" si="17"/>
        <v>Lªn líp</v>
      </c>
      <c r="CK30" s="84">
        <v>8</v>
      </c>
      <c r="CL30" s="84"/>
      <c r="CM30" s="84">
        <v>7</v>
      </c>
      <c r="CN30" s="84"/>
      <c r="CO30" s="84">
        <v>7</v>
      </c>
      <c r="CP30" s="84"/>
      <c r="CQ30" s="84">
        <v>8</v>
      </c>
      <c r="CR30" s="84"/>
      <c r="CS30" s="84">
        <v>6</v>
      </c>
      <c r="CT30" s="84"/>
      <c r="CU30" s="84">
        <v>7</v>
      </c>
      <c r="CV30" s="84"/>
      <c r="CW30" s="84">
        <v>7</v>
      </c>
      <c r="CX30" s="84"/>
      <c r="CY30" s="84">
        <v>8</v>
      </c>
      <c r="CZ30" s="84"/>
      <c r="DA30" s="148">
        <f t="shared" si="18"/>
        <v>182</v>
      </c>
      <c r="DB30" s="147">
        <f t="shared" si="19"/>
        <v>7.28</v>
      </c>
      <c r="DC30" s="153" t="str">
        <f t="shared" si="6"/>
        <v>Khá</v>
      </c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128" t="e">
        <f>DN30*$CC$5+DL30*$CA$5+DJ30*$BY$5+DH30*$BW$5+DF30*$BU$5+#REF!*$BS$5</f>
        <v>#REF!</v>
      </c>
      <c r="DQ30" s="129" t="e">
        <f t="shared" si="20"/>
        <v>#REF!</v>
      </c>
      <c r="DR30" s="129" t="e">
        <f t="shared" si="21"/>
        <v>#REF!</v>
      </c>
      <c r="DS30" s="57" t="e">
        <f t="shared" si="7"/>
        <v>#REF!</v>
      </c>
      <c r="DT30" s="162" t="e">
        <f>SUM((IF(CK30&gt;=5,0,$AV$5)),(IF(CM30&gt;=5,0,CM$5)),(IF(CO30&gt;=5,0,$AZ$5)),(IF(CQ30&gt;=5,0,$BB$5)),,(IF(CS30&gt;=5,0,$BD$5)),(IF(CU30&gt;=5,0,$BF$5)),(IF(CW30&gt;=5,0,$BH$5)),,(IF(DD30&gt;=5,0,$BJ$5)),(IF(CY30&gt;=5,0,$BL$5)),(IF(#REF!&gt;=5,0,$BN$5)),(IF(#REF!&gt;=5,0,$BS$5)),(IF(DF30&gt;=5,0,$BU$5)),(IF(DH30&gt;=5,0,$BW$5)),(IF(DJ30&gt;=5,0,$BY$5)),(IF(DL30&gt;=5,0,$CA$5)),(IF(DN30&gt;=5,0,$CC$5)))</f>
        <v>#REF!</v>
      </c>
      <c r="DU30" s="166" t="str">
        <f t="shared" si="22"/>
        <v>Lªn líp</v>
      </c>
    </row>
    <row r="31" spans="1:125" ht="18" customHeight="1">
      <c r="A31" s="41">
        <v>26</v>
      </c>
      <c r="B31" s="60" t="s">
        <v>150</v>
      </c>
      <c r="C31" s="93" t="s">
        <v>151</v>
      </c>
      <c r="D31" s="76">
        <v>33781</v>
      </c>
      <c r="E31" s="47" t="s">
        <v>21</v>
      </c>
      <c r="F31" s="77" t="s">
        <v>34</v>
      </c>
      <c r="G31" s="78" t="s">
        <v>12</v>
      </c>
      <c r="H31" s="11">
        <v>7</v>
      </c>
      <c r="I31" s="11"/>
      <c r="J31" s="11"/>
      <c r="K31" s="11"/>
      <c r="L31" s="11">
        <v>4</v>
      </c>
      <c r="M31" s="11"/>
      <c r="N31" s="11">
        <v>7</v>
      </c>
      <c r="O31" s="11"/>
      <c r="P31" s="84">
        <v>8</v>
      </c>
      <c r="Q31" s="84"/>
      <c r="R31" s="84">
        <v>6</v>
      </c>
      <c r="S31" s="84"/>
      <c r="T31" s="84">
        <v>6</v>
      </c>
      <c r="U31" s="84">
        <v>3</v>
      </c>
      <c r="V31" s="84">
        <v>6</v>
      </c>
      <c r="W31" s="84"/>
      <c r="X31" s="84">
        <v>7</v>
      </c>
      <c r="Y31" s="84"/>
      <c r="Z31" s="84">
        <v>5</v>
      </c>
      <c r="AA31" s="84">
        <v>4</v>
      </c>
      <c r="AB31" s="22">
        <f t="shared" si="8"/>
        <v>146</v>
      </c>
      <c r="AC31" s="23">
        <f t="shared" si="9"/>
        <v>6.083333333333333</v>
      </c>
      <c r="AD31" s="84">
        <v>5</v>
      </c>
      <c r="AE31" s="84"/>
      <c r="AF31" s="84">
        <v>6</v>
      </c>
      <c r="AG31" s="84"/>
      <c r="AH31" s="84">
        <v>6</v>
      </c>
      <c r="AI31" s="84"/>
      <c r="AJ31" s="84">
        <v>6</v>
      </c>
      <c r="AK31" s="84"/>
      <c r="AL31" s="84">
        <v>7</v>
      </c>
      <c r="AM31" s="84"/>
      <c r="AN31" s="84">
        <v>7</v>
      </c>
      <c r="AO31" s="84"/>
      <c r="AP31" s="96">
        <f t="shared" si="0"/>
        <v>160</v>
      </c>
      <c r="AQ31" s="97">
        <f t="shared" si="1"/>
        <v>6.153846153846154</v>
      </c>
      <c r="AR31" s="97">
        <f t="shared" si="2"/>
        <v>6.12</v>
      </c>
      <c r="AS31" s="57" t="str">
        <f t="shared" si="3"/>
        <v>TB Kh¸</v>
      </c>
      <c r="AT31" s="65">
        <f t="shared" si="10"/>
        <v>7</v>
      </c>
      <c r="AU31" s="58" t="str">
        <f t="shared" si="11"/>
        <v>Lªn líp</v>
      </c>
      <c r="AV31" s="84">
        <v>5</v>
      </c>
      <c r="AW31" s="84"/>
      <c r="AX31" s="84">
        <v>7</v>
      </c>
      <c r="AY31" s="84"/>
      <c r="AZ31" s="84">
        <v>6</v>
      </c>
      <c r="BA31" s="84"/>
      <c r="BB31" s="84">
        <v>5</v>
      </c>
      <c r="BC31" s="84"/>
      <c r="BD31" s="84">
        <v>6</v>
      </c>
      <c r="BE31" s="84"/>
      <c r="BF31" s="84">
        <v>7</v>
      </c>
      <c r="BG31" s="84"/>
      <c r="BH31" s="84">
        <v>7</v>
      </c>
      <c r="BI31" s="84"/>
      <c r="BJ31" s="84">
        <v>6</v>
      </c>
      <c r="BK31" s="84"/>
      <c r="BL31" s="84">
        <v>6</v>
      </c>
      <c r="BM31" s="84"/>
      <c r="BN31" s="84">
        <v>6</v>
      </c>
      <c r="BO31" s="84"/>
      <c r="BP31" s="128">
        <f t="shared" si="12"/>
        <v>196</v>
      </c>
      <c r="BQ31" s="129">
        <f t="shared" si="23"/>
        <v>6.125</v>
      </c>
      <c r="BR31" s="153" t="str">
        <f t="shared" si="4"/>
        <v>TB Khá</v>
      </c>
      <c r="BS31" s="84">
        <v>7</v>
      </c>
      <c r="BT31" s="84"/>
      <c r="BU31" s="84">
        <v>8</v>
      </c>
      <c r="BV31" s="84"/>
      <c r="BW31" s="84">
        <v>7</v>
      </c>
      <c r="BX31" s="84"/>
      <c r="BY31" s="84">
        <v>6</v>
      </c>
      <c r="BZ31" s="84"/>
      <c r="CA31" s="84">
        <v>5</v>
      </c>
      <c r="CB31" s="84">
        <v>3</v>
      </c>
      <c r="CC31" s="84">
        <v>6</v>
      </c>
      <c r="CD31" s="84"/>
      <c r="CE31" s="128">
        <f t="shared" si="13"/>
        <v>123</v>
      </c>
      <c r="CF31" s="129">
        <f t="shared" si="14"/>
        <v>6.473684210526316</v>
      </c>
      <c r="CG31" s="129">
        <f t="shared" si="15"/>
        <v>6.254901960784314</v>
      </c>
      <c r="CH31" s="57" t="str">
        <f t="shared" si="5"/>
        <v>TB Kh¸</v>
      </c>
      <c r="CI31" s="162">
        <f t="shared" si="16"/>
        <v>0</v>
      </c>
      <c r="CJ31" s="166" t="str">
        <f t="shared" si="17"/>
        <v>Lªn líp</v>
      </c>
      <c r="CK31" s="84">
        <v>6</v>
      </c>
      <c r="CL31" s="84"/>
      <c r="CM31" s="84">
        <v>7</v>
      </c>
      <c r="CN31" s="84"/>
      <c r="CO31" s="84">
        <v>6</v>
      </c>
      <c r="CP31" s="84"/>
      <c r="CQ31" s="84">
        <v>5</v>
      </c>
      <c r="CR31" s="84"/>
      <c r="CS31" s="84">
        <v>5</v>
      </c>
      <c r="CT31" s="84"/>
      <c r="CU31" s="84">
        <v>5</v>
      </c>
      <c r="CV31" s="84"/>
      <c r="CW31" s="84">
        <v>7</v>
      </c>
      <c r="CX31" s="84"/>
      <c r="CY31" s="84">
        <v>7</v>
      </c>
      <c r="CZ31" s="84"/>
      <c r="DA31" s="148">
        <f t="shared" si="18"/>
        <v>147</v>
      </c>
      <c r="DB31" s="147">
        <f t="shared" si="19"/>
        <v>5.88</v>
      </c>
      <c r="DC31" s="153" t="str">
        <f t="shared" si="6"/>
        <v>Trung bình</v>
      </c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128" t="e">
        <f>DN31*$CC$5+DL31*$CA$5+DJ31*$BY$5+DH31*$BW$5+DF31*$BU$5+#REF!*$BS$5</f>
        <v>#REF!</v>
      </c>
      <c r="DQ31" s="129" t="e">
        <f t="shared" si="20"/>
        <v>#REF!</v>
      </c>
      <c r="DR31" s="129" t="e">
        <f t="shared" si="21"/>
        <v>#REF!</v>
      </c>
      <c r="DS31" s="57" t="e">
        <f t="shared" si="7"/>
        <v>#REF!</v>
      </c>
      <c r="DT31" s="162" t="e">
        <f>SUM((IF(CK31&gt;=5,0,$AV$5)),(IF(CM31&gt;=5,0,CM$5)),(IF(CO31&gt;=5,0,$AZ$5)),(IF(CQ31&gt;=5,0,$BB$5)),,(IF(CS31&gt;=5,0,$BD$5)),(IF(CU31&gt;=5,0,$BF$5)),(IF(CW31&gt;=5,0,$BH$5)),,(IF(DD31&gt;=5,0,$BJ$5)),(IF(CY31&gt;=5,0,$BL$5)),(IF(#REF!&gt;=5,0,$BN$5)),(IF(#REF!&gt;=5,0,$BS$5)),(IF(DF31&gt;=5,0,$BU$5)),(IF(DH31&gt;=5,0,$BW$5)),(IF(DJ31&gt;=5,0,$BY$5)),(IF(DL31&gt;=5,0,$CA$5)),(IF(DN31&gt;=5,0,$CC$5)))</f>
        <v>#REF!</v>
      </c>
      <c r="DU31" s="166" t="str">
        <f t="shared" si="22"/>
        <v>Lªn líp</v>
      </c>
    </row>
    <row r="32" spans="1:125" ht="18" customHeight="1">
      <c r="A32" s="41">
        <v>27</v>
      </c>
      <c r="B32" s="60" t="s">
        <v>152</v>
      </c>
      <c r="C32" s="93" t="s">
        <v>107</v>
      </c>
      <c r="D32" s="76">
        <v>33853</v>
      </c>
      <c r="E32" s="47" t="s">
        <v>21</v>
      </c>
      <c r="F32" s="77" t="s">
        <v>34</v>
      </c>
      <c r="G32" s="78" t="s">
        <v>12</v>
      </c>
      <c r="H32" s="11">
        <v>7</v>
      </c>
      <c r="I32" s="11"/>
      <c r="J32" s="11"/>
      <c r="K32" s="11"/>
      <c r="L32" s="11">
        <v>6</v>
      </c>
      <c r="M32" s="11"/>
      <c r="N32" s="11">
        <v>7</v>
      </c>
      <c r="O32" s="11"/>
      <c r="P32" s="84">
        <v>9</v>
      </c>
      <c r="Q32" s="84"/>
      <c r="R32" s="84">
        <v>9</v>
      </c>
      <c r="S32" s="84"/>
      <c r="T32" s="84">
        <v>6</v>
      </c>
      <c r="U32" s="84"/>
      <c r="V32" s="84">
        <v>8</v>
      </c>
      <c r="W32" s="84"/>
      <c r="X32" s="84">
        <v>7</v>
      </c>
      <c r="Y32" s="84"/>
      <c r="Z32" s="84">
        <v>6</v>
      </c>
      <c r="AA32" s="84"/>
      <c r="AB32" s="22">
        <f t="shared" si="8"/>
        <v>175</v>
      </c>
      <c r="AC32" s="23">
        <f t="shared" si="9"/>
        <v>7.291666666666667</v>
      </c>
      <c r="AD32" s="84">
        <v>6</v>
      </c>
      <c r="AE32" s="84"/>
      <c r="AF32" s="84">
        <v>7</v>
      </c>
      <c r="AG32" s="84"/>
      <c r="AH32" s="84">
        <v>6</v>
      </c>
      <c r="AI32" s="84"/>
      <c r="AJ32" s="84">
        <v>8</v>
      </c>
      <c r="AK32" s="84"/>
      <c r="AL32" s="84">
        <v>8</v>
      </c>
      <c r="AM32" s="84"/>
      <c r="AN32" s="84">
        <v>8</v>
      </c>
      <c r="AO32" s="84"/>
      <c r="AP32" s="96">
        <f t="shared" si="0"/>
        <v>186</v>
      </c>
      <c r="AQ32" s="97">
        <f t="shared" si="1"/>
        <v>7.153846153846154</v>
      </c>
      <c r="AR32" s="97">
        <f t="shared" si="2"/>
        <v>7.22</v>
      </c>
      <c r="AS32" s="57" t="str">
        <f t="shared" si="3"/>
        <v>Kh¸</v>
      </c>
      <c r="AT32" s="65">
        <f t="shared" si="10"/>
        <v>0</v>
      </c>
      <c r="AU32" s="58" t="str">
        <f t="shared" si="11"/>
        <v>Lªn líp</v>
      </c>
      <c r="AV32" s="84">
        <v>7</v>
      </c>
      <c r="AW32" s="84"/>
      <c r="AX32" s="84">
        <v>7</v>
      </c>
      <c r="AY32" s="84"/>
      <c r="AZ32" s="84">
        <v>8</v>
      </c>
      <c r="BA32" s="84"/>
      <c r="BB32" s="84">
        <v>8</v>
      </c>
      <c r="BC32" s="84">
        <v>4</v>
      </c>
      <c r="BD32" s="84">
        <v>7</v>
      </c>
      <c r="BE32" s="84"/>
      <c r="BF32" s="84">
        <v>8</v>
      </c>
      <c r="BG32" s="84"/>
      <c r="BH32" s="84">
        <v>8</v>
      </c>
      <c r="BI32" s="84"/>
      <c r="BJ32" s="84">
        <v>7</v>
      </c>
      <c r="BK32" s="84"/>
      <c r="BL32" s="84">
        <v>6</v>
      </c>
      <c r="BM32" s="84"/>
      <c r="BN32" s="84">
        <v>5</v>
      </c>
      <c r="BO32" s="84"/>
      <c r="BP32" s="128">
        <f t="shared" si="12"/>
        <v>232</v>
      </c>
      <c r="BQ32" s="129">
        <f t="shared" si="23"/>
        <v>7.25</v>
      </c>
      <c r="BR32" s="153" t="str">
        <f t="shared" si="4"/>
        <v>Khá</v>
      </c>
      <c r="BS32" s="84">
        <v>7</v>
      </c>
      <c r="BT32" s="84"/>
      <c r="BU32" s="84">
        <v>8</v>
      </c>
      <c r="BV32" s="84"/>
      <c r="BW32" s="84">
        <v>9</v>
      </c>
      <c r="BX32" s="84"/>
      <c r="BY32" s="84">
        <v>8</v>
      </c>
      <c r="BZ32" s="84"/>
      <c r="CA32" s="84">
        <v>8</v>
      </c>
      <c r="CB32" s="84"/>
      <c r="CC32" s="84">
        <v>9</v>
      </c>
      <c r="CD32" s="84"/>
      <c r="CE32" s="128">
        <f t="shared" si="13"/>
        <v>158</v>
      </c>
      <c r="CF32" s="129">
        <f t="shared" si="14"/>
        <v>8.31578947368421</v>
      </c>
      <c r="CG32" s="129">
        <f t="shared" si="15"/>
        <v>7.647058823529412</v>
      </c>
      <c r="CH32" s="57" t="str">
        <f t="shared" si="5"/>
        <v>Kh¸</v>
      </c>
      <c r="CI32" s="162">
        <f t="shared" si="16"/>
        <v>0</v>
      </c>
      <c r="CJ32" s="166" t="str">
        <f t="shared" si="17"/>
        <v>Lªn líp</v>
      </c>
      <c r="CK32" s="84">
        <v>7</v>
      </c>
      <c r="CL32" s="84"/>
      <c r="CM32" s="84">
        <v>8</v>
      </c>
      <c r="CN32" s="84"/>
      <c r="CO32" s="84">
        <v>8</v>
      </c>
      <c r="CP32" s="84"/>
      <c r="CQ32" s="84">
        <v>7</v>
      </c>
      <c r="CR32" s="84"/>
      <c r="CS32" s="84">
        <v>7</v>
      </c>
      <c r="CT32" s="84"/>
      <c r="CU32" s="84">
        <v>7</v>
      </c>
      <c r="CV32" s="84"/>
      <c r="CW32" s="84">
        <v>8</v>
      </c>
      <c r="CX32" s="84"/>
      <c r="CY32" s="84">
        <v>8</v>
      </c>
      <c r="CZ32" s="84"/>
      <c r="DA32" s="148">
        <f t="shared" si="18"/>
        <v>185</v>
      </c>
      <c r="DB32" s="147">
        <f t="shared" si="19"/>
        <v>7.4</v>
      </c>
      <c r="DC32" s="153" t="str">
        <f t="shared" si="6"/>
        <v>Khá</v>
      </c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128" t="e">
        <f>DN32*$CC$5+DL32*$CA$5+DJ32*$BY$5+DH32*$BW$5+DF32*$BU$5+#REF!*$BS$5</f>
        <v>#REF!</v>
      </c>
      <c r="DQ32" s="129" t="e">
        <f t="shared" si="20"/>
        <v>#REF!</v>
      </c>
      <c r="DR32" s="129" t="e">
        <f t="shared" si="21"/>
        <v>#REF!</v>
      </c>
      <c r="DS32" s="57" t="e">
        <f t="shared" si="7"/>
        <v>#REF!</v>
      </c>
      <c r="DT32" s="162" t="e">
        <f>SUM((IF(CK32&gt;=5,0,$AV$5)),(IF(CM32&gt;=5,0,CM$5)),(IF(CO32&gt;=5,0,$AZ$5)),(IF(CQ32&gt;=5,0,$BB$5)),,(IF(CS32&gt;=5,0,$BD$5)),(IF(CU32&gt;=5,0,$BF$5)),(IF(CW32&gt;=5,0,$BH$5)),,(IF(DD32&gt;=5,0,$BJ$5)),(IF(CY32&gt;=5,0,$BL$5)),(IF(#REF!&gt;=5,0,$BN$5)),(IF(#REF!&gt;=5,0,$BS$5)),(IF(DF32&gt;=5,0,$BU$5)),(IF(DH32&gt;=5,0,$BW$5)),(IF(DJ32&gt;=5,0,$BY$5)),(IF(DL32&gt;=5,0,$CA$5)),(IF(DN32&gt;=5,0,$CC$5)))</f>
        <v>#REF!</v>
      </c>
      <c r="DU32" s="166" t="str">
        <f t="shared" si="22"/>
        <v>Lªn líp</v>
      </c>
    </row>
    <row r="33" spans="1:125" ht="18" customHeight="1">
      <c r="A33" s="41">
        <v>28</v>
      </c>
      <c r="B33" s="60" t="s">
        <v>153</v>
      </c>
      <c r="C33" s="93" t="s">
        <v>95</v>
      </c>
      <c r="D33" s="76">
        <v>33660</v>
      </c>
      <c r="E33" s="47" t="s">
        <v>21</v>
      </c>
      <c r="F33" s="77" t="s">
        <v>18</v>
      </c>
      <c r="G33" s="78" t="s">
        <v>12</v>
      </c>
      <c r="H33" s="11">
        <v>8</v>
      </c>
      <c r="I33" s="11"/>
      <c r="J33" s="11"/>
      <c r="K33" s="11"/>
      <c r="L33" s="11">
        <v>5</v>
      </c>
      <c r="M33" s="11"/>
      <c r="N33" s="11">
        <v>7</v>
      </c>
      <c r="O33" s="11"/>
      <c r="P33" s="84">
        <v>5</v>
      </c>
      <c r="Q33" s="84"/>
      <c r="R33" s="84">
        <v>6</v>
      </c>
      <c r="S33" s="84"/>
      <c r="T33" s="84">
        <v>5</v>
      </c>
      <c r="U33" s="84"/>
      <c r="V33" s="84">
        <v>5</v>
      </c>
      <c r="W33" s="84"/>
      <c r="X33" s="84">
        <v>7</v>
      </c>
      <c r="Y33" s="84"/>
      <c r="Z33" s="84">
        <v>5</v>
      </c>
      <c r="AA33" s="84"/>
      <c r="AB33" s="22">
        <f t="shared" si="8"/>
        <v>129</v>
      </c>
      <c r="AC33" s="23">
        <f t="shared" si="9"/>
        <v>5.375</v>
      </c>
      <c r="AD33" s="84">
        <v>5</v>
      </c>
      <c r="AE33" s="84">
        <v>4</v>
      </c>
      <c r="AF33" s="84">
        <v>6</v>
      </c>
      <c r="AG33" s="84"/>
      <c r="AH33" s="84">
        <v>7</v>
      </c>
      <c r="AI33" s="84"/>
      <c r="AJ33" s="84">
        <v>6</v>
      </c>
      <c r="AK33" s="84"/>
      <c r="AL33" s="84">
        <v>6</v>
      </c>
      <c r="AM33" s="84">
        <v>4</v>
      </c>
      <c r="AN33" s="84">
        <v>6</v>
      </c>
      <c r="AO33" s="84"/>
      <c r="AP33" s="96">
        <f t="shared" si="0"/>
        <v>158</v>
      </c>
      <c r="AQ33" s="97">
        <f t="shared" si="1"/>
        <v>6.076923076923077</v>
      </c>
      <c r="AR33" s="97">
        <f t="shared" si="2"/>
        <v>5.74</v>
      </c>
      <c r="AS33" s="57" t="str">
        <f t="shared" si="3"/>
        <v>Trung b×nh</v>
      </c>
      <c r="AT33" s="65">
        <f t="shared" si="10"/>
        <v>0</v>
      </c>
      <c r="AU33" s="58" t="str">
        <f t="shared" si="11"/>
        <v>Lªn líp</v>
      </c>
      <c r="AV33" s="84">
        <v>6</v>
      </c>
      <c r="AW33" s="84"/>
      <c r="AX33" s="84">
        <v>5</v>
      </c>
      <c r="AY33" s="84">
        <v>4</v>
      </c>
      <c r="AZ33" s="84">
        <v>6</v>
      </c>
      <c r="BA33" s="84"/>
      <c r="BB33" s="84">
        <v>5</v>
      </c>
      <c r="BC33" s="84"/>
      <c r="BD33" s="84">
        <v>4</v>
      </c>
      <c r="BE33" s="84">
        <v>4</v>
      </c>
      <c r="BF33" s="84">
        <v>5</v>
      </c>
      <c r="BG33" s="84"/>
      <c r="BH33" s="84">
        <v>6</v>
      </c>
      <c r="BI33" s="84"/>
      <c r="BJ33" s="84">
        <v>5</v>
      </c>
      <c r="BK33" s="84"/>
      <c r="BL33" s="84">
        <v>5</v>
      </c>
      <c r="BM33" s="84"/>
      <c r="BN33" s="84">
        <v>6</v>
      </c>
      <c r="BO33" s="84">
        <v>3</v>
      </c>
      <c r="BP33" s="128">
        <f t="shared" si="12"/>
        <v>171</v>
      </c>
      <c r="BQ33" s="129">
        <f t="shared" si="23"/>
        <v>5.34375</v>
      </c>
      <c r="BR33" s="153" t="str">
        <f t="shared" si="4"/>
        <v>Trung bình</v>
      </c>
      <c r="BS33" s="84">
        <v>7</v>
      </c>
      <c r="BT33" s="84"/>
      <c r="BU33" s="84">
        <v>8</v>
      </c>
      <c r="BV33" s="84"/>
      <c r="BW33" s="84">
        <v>8</v>
      </c>
      <c r="BX33" s="84"/>
      <c r="BY33" s="84">
        <v>6</v>
      </c>
      <c r="BZ33" s="84"/>
      <c r="CA33" s="84">
        <v>5</v>
      </c>
      <c r="CB33" s="84"/>
      <c r="CC33" s="84">
        <v>8</v>
      </c>
      <c r="CD33" s="84"/>
      <c r="CE33" s="128">
        <f t="shared" si="13"/>
        <v>133</v>
      </c>
      <c r="CF33" s="129">
        <f t="shared" si="14"/>
        <v>7</v>
      </c>
      <c r="CG33" s="129">
        <f t="shared" si="15"/>
        <v>5.96078431372549</v>
      </c>
      <c r="CH33" s="57" t="str">
        <f t="shared" si="5"/>
        <v>Trung b×nh</v>
      </c>
      <c r="CI33" s="162">
        <f t="shared" si="16"/>
        <v>3</v>
      </c>
      <c r="CJ33" s="166" t="str">
        <f t="shared" si="17"/>
        <v>Lªn líp</v>
      </c>
      <c r="CK33" s="84">
        <v>6</v>
      </c>
      <c r="CL33" s="84"/>
      <c r="CM33" s="84">
        <v>6</v>
      </c>
      <c r="CN33" s="84"/>
      <c r="CO33" s="84">
        <v>5</v>
      </c>
      <c r="CP33" s="84"/>
      <c r="CQ33" s="84">
        <v>5</v>
      </c>
      <c r="CR33" s="84"/>
      <c r="CS33" s="84">
        <v>2</v>
      </c>
      <c r="CT33" s="84"/>
      <c r="CU33" s="84">
        <v>2</v>
      </c>
      <c r="CV33" s="84"/>
      <c r="CW33" s="84">
        <v>6</v>
      </c>
      <c r="CX33" s="84"/>
      <c r="CY33" s="84">
        <v>7</v>
      </c>
      <c r="CZ33" s="84"/>
      <c r="DA33" s="148">
        <f t="shared" si="18"/>
        <v>118</v>
      </c>
      <c r="DB33" s="147">
        <f t="shared" si="19"/>
        <v>4.72</v>
      </c>
      <c r="DC33" s="153" t="str">
        <f t="shared" si="6"/>
        <v>Yếu</v>
      </c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128" t="e">
        <f>DN33*$CC$5+DL33*$CA$5+DJ33*$BY$5+DH33*$BW$5+DF33*$BU$5+#REF!*$BS$5</f>
        <v>#REF!</v>
      </c>
      <c r="DQ33" s="129" t="e">
        <f t="shared" si="20"/>
        <v>#REF!</v>
      </c>
      <c r="DR33" s="129" t="e">
        <f t="shared" si="21"/>
        <v>#REF!</v>
      </c>
      <c r="DS33" s="57" t="e">
        <f t="shared" si="7"/>
        <v>#REF!</v>
      </c>
      <c r="DT33" s="162" t="e">
        <f>SUM((IF(CK33&gt;=5,0,$AV$5)),(IF(CM33&gt;=5,0,CM$5)),(IF(CO33&gt;=5,0,$AZ$5)),(IF(CQ33&gt;=5,0,$BB$5)),,(IF(CS33&gt;=5,0,$BD$5)),(IF(CU33&gt;=5,0,$BF$5)),(IF(CW33&gt;=5,0,$BH$5)),,(IF(DD33&gt;=5,0,$BJ$5)),(IF(CY33&gt;=5,0,$BL$5)),(IF(#REF!&gt;=5,0,$BN$5)),(IF(#REF!&gt;=5,0,$BS$5)),(IF(DF33&gt;=5,0,$BU$5)),(IF(DH33&gt;=5,0,$BW$5)),(IF(DJ33&gt;=5,0,$BY$5)),(IF(DL33&gt;=5,0,$CA$5)),(IF(DN33&gt;=5,0,$CC$5)))</f>
        <v>#REF!</v>
      </c>
      <c r="DU33" s="166" t="str">
        <f t="shared" si="22"/>
        <v>Lªn líp</v>
      </c>
    </row>
    <row r="34" spans="1:125" ht="18" customHeight="1">
      <c r="A34" s="41">
        <v>29</v>
      </c>
      <c r="B34" s="60" t="s">
        <v>155</v>
      </c>
      <c r="C34" s="83" t="s">
        <v>95</v>
      </c>
      <c r="D34" s="76">
        <v>33665</v>
      </c>
      <c r="E34" s="47" t="s">
        <v>21</v>
      </c>
      <c r="F34" s="77" t="s">
        <v>42</v>
      </c>
      <c r="G34" s="78" t="s">
        <v>30</v>
      </c>
      <c r="H34" s="11"/>
      <c r="I34" s="11"/>
      <c r="J34" s="11"/>
      <c r="K34" s="11"/>
      <c r="L34" s="11">
        <v>5</v>
      </c>
      <c r="M34" s="11"/>
      <c r="N34" s="11">
        <v>7</v>
      </c>
      <c r="O34" s="11"/>
      <c r="P34" s="84">
        <v>7</v>
      </c>
      <c r="Q34" s="84"/>
      <c r="R34" s="84">
        <v>9</v>
      </c>
      <c r="S34" s="84"/>
      <c r="T34" s="84">
        <v>5</v>
      </c>
      <c r="U34" s="84"/>
      <c r="V34" s="84">
        <v>6</v>
      </c>
      <c r="W34" s="84"/>
      <c r="X34" s="84">
        <v>7</v>
      </c>
      <c r="Y34" s="84"/>
      <c r="Z34" s="84">
        <v>5</v>
      </c>
      <c r="AA34" s="84"/>
      <c r="AB34" s="22">
        <f t="shared" si="8"/>
        <v>149</v>
      </c>
      <c r="AC34" s="23">
        <f t="shared" si="9"/>
        <v>6.208333333333333</v>
      </c>
      <c r="AD34" s="84">
        <v>5</v>
      </c>
      <c r="AE34" s="84"/>
      <c r="AF34" s="84">
        <v>7</v>
      </c>
      <c r="AG34" s="84"/>
      <c r="AH34" s="84">
        <v>7</v>
      </c>
      <c r="AI34" s="84"/>
      <c r="AJ34" s="84">
        <v>6</v>
      </c>
      <c r="AK34" s="84">
        <v>4</v>
      </c>
      <c r="AL34" s="84">
        <v>5</v>
      </c>
      <c r="AM34" s="84"/>
      <c r="AN34" s="84">
        <v>8</v>
      </c>
      <c r="AO34" s="84"/>
      <c r="AP34" s="96">
        <f t="shared" si="0"/>
        <v>169</v>
      </c>
      <c r="AQ34" s="97">
        <f t="shared" si="1"/>
        <v>6.5</v>
      </c>
      <c r="AR34" s="97">
        <f t="shared" si="2"/>
        <v>6.36</v>
      </c>
      <c r="AS34" s="57" t="str">
        <f t="shared" si="3"/>
        <v>TB Kh¸</v>
      </c>
      <c r="AT34" s="65">
        <f t="shared" si="10"/>
        <v>0</v>
      </c>
      <c r="AU34" s="58" t="str">
        <f t="shared" si="11"/>
        <v>Lªn líp</v>
      </c>
      <c r="AV34" s="84">
        <v>6</v>
      </c>
      <c r="AW34" s="84"/>
      <c r="AX34" s="84">
        <v>5</v>
      </c>
      <c r="AY34" s="84"/>
      <c r="AZ34" s="84">
        <v>7</v>
      </c>
      <c r="BA34" s="84"/>
      <c r="BB34" s="84">
        <v>7</v>
      </c>
      <c r="BC34" s="84"/>
      <c r="BD34" s="84">
        <v>6</v>
      </c>
      <c r="BE34" s="84"/>
      <c r="BF34" s="84">
        <v>7</v>
      </c>
      <c r="BG34" s="84"/>
      <c r="BH34" s="84">
        <v>9</v>
      </c>
      <c r="BI34" s="84"/>
      <c r="BJ34" s="84">
        <v>8</v>
      </c>
      <c r="BK34" s="84"/>
      <c r="BL34" s="84">
        <v>6</v>
      </c>
      <c r="BM34" s="84"/>
      <c r="BN34" s="84">
        <v>5</v>
      </c>
      <c r="BO34" s="84"/>
      <c r="BP34" s="128">
        <f t="shared" si="12"/>
        <v>216</v>
      </c>
      <c r="BQ34" s="129">
        <f t="shared" si="23"/>
        <v>6.75</v>
      </c>
      <c r="BR34" s="153" t="str">
        <f t="shared" si="4"/>
        <v>TB Khá</v>
      </c>
      <c r="BS34" s="84">
        <v>7</v>
      </c>
      <c r="BT34" s="84"/>
      <c r="BU34" s="84">
        <v>8</v>
      </c>
      <c r="BV34" s="84"/>
      <c r="BW34" s="84">
        <v>8</v>
      </c>
      <c r="BX34" s="84"/>
      <c r="BY34" s="84">
        <v>6</v>
      </c>
      <c r="BZ34" s="84"/>
      <c r="CA34" s="84">
        <v>7</v>
      </c>
      <c r="CB34" s="84"/>
      <c r="CC34" s="84">
        <v>9</v>
      </c>
      <c r="CD34" s="84"/>
      <c r="CE34" s="128">
        <f t="shared" si="13"/>
        <v>144</v>
      </c>
      <c r="CF34" s="129">
        <f t="shared" si="14"/>
        <v>7.578947368421052</v>
      </c>
      <c r="CG34" s="129">
        <f t="shared" si="15"/>
        <v>7.0588235294117645</v>
      </c>
      <c r="CH34" s="57" t="str">
        <f t="shared" si="5"/>
        <v>Kh¸</v>
      </c>
      <c r="CI34" s="162">
        <f t="shared" si="16"/>
        <v>0</v>
      </c>
      <c r="CJ34" s="166" t="str">
        <f t="shared" si="17"/>
        <v>Lªn líp</v>
      </c>
      <c r="CK34" s="84">
        <v>7</v>
      </c>
      <c r="CL34" s="84"/>
      <c r="CM34" s="84">
        <v>7</v>
      </c>
      <c r="CN34" s="84"/>
      <c r="CO34" s="84">
        <v>6</v>
      </c>
      <c r="CP34" s="84"/>
      <c r="CQ34" s="84">
        <v>7</v>
      </c>
      <c r="CR34" s="84"/>
      <c r="CS34" s="84">
        <v>6</v>
      </c>
      <c r="CT34" s="84"/>
      <c r="CU34" s="84">
        <v>7</v>
      </c>
      <c r="CV34" s="84"/>
      <c r="CW34" s="84">
        <v>7</v>
      </c>
      <c r="CX34" s="84"/>
      <c r="CY34" s="84">
        <v>8</v>
      </c>
      <c r="CZ34" s="84"/>
      <c r="DA34" s="148">
        <f t="shared" si="18"/>
        <v>171</v>
      </c>
      <c r="DB34" s="147">
        <f t="shared" si="19"/>
        <v>6.84</v>
      </c>
      <c r="DC34" s="153" t="str">
        <f t="shared" si="6"/>
        <v>TB Khá</v>
      </c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128" t="e">
        <f>DN34*$CC$5+DL34*$CA$5+DJ34*$BY$5+DH34*$BW$5+DF34*$BU$5+#REF!*$BS$5</f>
        <v>#REF!</v>
      </c>
      <c r="DQ34" s="129" t="e">
        <f t="shared" si="20"/>
        <v>#REF!</v>
      </c>
      <c r="DR34" s="129" t="e">
        <f t="shared" si="21"/>
        <v>#REF!</v>
      </c>
      <c r="DS34" s="57" t="e">
        <f t="shared" si="7"/>
        <v>#REF!</v>
      </c>
      <c r="DT34" s="162" t="e">
        <f>SUM((IF(CK34&gt;=5,0,$AV$5)),(IF(CM34&gt;=5,0,CM$5)),(IF(CO34&gt;=5,0,$AZ$5)),(IF(CQ34&gt;=5,0,$BB$5)),,(IF(CS34&gt;=5,0,$BD$5)),(IF(CU34&gt;=5,0,$BF$5)),(IF(CW34&gt;=5,0,$BH$5)),,(IF(DD34&gt;=5,0,$BJ$5)),(IF(CY34&gt;=5,0,$BL$5)),(IF(#REF!&gt;=5,0,$BN$5)),(IF(#REF!&gt;=5,0,$BS$5)),(IF(DF34&gt;=5,0,$BU$5)),(IF(DH34&gt;=5,0,$BW$5)),(IF(DJ34&gt;=5,0,$BY$5)),(IF(DL34&gt;=5,0,$CA$5)),(IF(DN34&gt;=5,0,$CC$5)))</f>
        <v>#REF!</v>
      </c>
      <c r="DU34" s="166" t="str">
        <f t="shared" si="22"/>
        <v>Lªn líp</v>
      </c>
    </row>
    <row r="35" spans="1:125" ht="18" customHeight="1">
      <c r="A35" s="41">
        <v>30</v>
      </c>
      <c r="B35" s="60" t="s">
        <v>101</v>
      </c>
      <c r="C35" s="83" t="s">
        <v>156</v>
      </c>
      <c r="D35" s="76">
        <v>33914</v>
      </c>
      <c r="E35" s="47" t="s">
        <v>32</v>
      </c>
      <c r="F35" s="77" t="s">
        <v>42</v>
      </c>
      <c r="G35" s="78" t="s">
        <v>30</v>
      </c>
      <c r="H35" s="11"/>
      <c r="I35" s="11"/>
      <c r="J35" s="11"/>
      <c r="K35" s="11"/>
      <c r="L35" s="11">
        <v>5</v>
      </c>
      <c r="M35" s="11"/>
      <c r="N35" s="11">
        <v>8</v>
      </c>
      <c r="O35" s="11"/>
      <c r="P35" s="84">
        <v>8</v>
      </c>
      <c r="Q35" s="84"/>
      <c r="R35" s="84">
        <v>8</v>
      </c>
      <c r="S35" s="84"/>
      <c r="T35" s="84">
        <v>7</v>
      </c>
      <c r="U35" s="84"/>
      <c r="V35" s="84">
        <v>9</v>
      </c>
      <c r="W35" s="84"/>
      <c r="X35" s="84">
        <v>8</v>
      </c>
      <c r="Y35" s="84"/>
      <c r="Z35" s="84">
        <v>5</v>
      </c>
      <c r="AA35" s="84"/>
      <c r="AB35" s="22">
        <f t="shared" si="8"/>
        <v>173</v>
      </c>
      <c r="AC35" s="23">
        <f t="shared" si="9"/>
        <v>7.208333333333333</v>
      </c>
      <c r="AD35" s="84">
        <v>5</v>
      </c>
      <c r="AE35" s="84"/>
      <c r="AF35" s="84">
        <v>6</v>
      </c>
      <c r="AG35" s="84"/>
      <c r="AH35" s="84">
        <v>7</v>
      </c>
      <c r="AI35" s="84"/>
      <c r="AJ35" s="84">
        <v>7</v>
      </c>
      <c r="AK35" s="84"/>
      <c r="AL35" s="84">
        <v>7</v>
      </c>
      <c r="AM35" s="84"/>
      <c r="AN35" s="84">
        <v>8</v>
      </c>
      <c r="AO35" s="84"/>
      <c r="AP35" s="96">
        <f t="shared" si="0"/>
        <v>174</v>
      </c>
      <c r="AQ35" s="97">
        <f t="shared" si="1"/>
        <v>6.6923076923076925</v>
      </c>
      <c r="AR35" s="97">
        <f t="shared" si="2"/>
        <v>6.94</v>
      </c>
      <c r="AS35" s="57" t="str">
        <f t="shared" si="3"/>
        <v>TB Kh¸</v>
      </c>
      <c r="AT35" s="65">
        <f t="shared" si="10"/>
        <v>0</v>
      </c>
      <c r="AU35" s="58" t="str">
        <f t="shared" si="11"/>
        <v>Lªn líp</v>
      </c>
      <c r="AV35" s="84">
        <v>7</v>
      </c>
      <c r="AW35" s="84"/>
      <c r="AX35" s="84">
        <v>5</v>
      </c>
      <c r="AY35" s="84">
        <v>4</v>
      </c>
      <c r="AZ35" s="84">
        <v>8</v>
      </c>
      <c r="BA35" s="84"/>
      <c r="BB35" s="84">
        <v>9</v>
      </c>
      <c r="BC35" s="84"/>
      <c r="BD35" s="84">
        <v>6</v>
      </c>
      <c r="BE35" s="84"/>
      <c r="BF35" s="84">
        <v>7</v>
      </c>
      <c r="BG35" s="84"/>
      <c r="BH35" s="84">
        <v>8</v>
      </c>
      <c r="BI35" s="84"/>
      <c r="BJ35" s="84">
        <v>8</v>
      </c>
      <c r="BK35" s="84"/>
      <c r="BL35" s="84">
        <v>6</v>
      </c>
      <c r="BM35" s="84"/>
      <c r="BN35" s="84">
        <v>5</v>
      </c>
      <c r="BO35" s="84"/>
      <c r="BP35" s="128">
        <f t="shared" si="12"/>
        <v>226</v>
      </c>
      <c r="BQ35" s="129">
        <f t="shared" si="23"/>
        <v>7.0625</v>
      </c>
      <c r="BR35" s="153" t="str">
        <f t="shared" si="4"/>
        <v>Khá</v>
      </c>
      <c r="BS35" s="84">
        <v>8</v>
      </c>
      <c r="BT35" s="84"/>
      <c r="BU35" s="84">
        <v>8</v>
      </c>
      <c r="BV35" s="84"/>
      <c r="BW35" s="84">
        <v>9</v>
      </c>
      <c r="BX35" s="84"/>
      <c r="BY35" s="84">
        <v>7</v>
      </c>
      <c r="BZ35" s="84"/>
      <c r="CA35" s="84">
        <v>7</v>
      </c>
      <c r="CB35" s="84"/>
      <c r="CC35" s="84">
        <v>9</v>
      </c>
      <c r="CD35" s="84"/>
      <c r="CE35" s="128">
        <f t="shared" si="13"/>
        <v>152</v>
      </c>
      <c r="CF35" s="129">
        <f t="shared" si="14"/>
        <v>8</v>
      </c>
      <c r="CG35" s="129">
        <f t="shared" si="15"/>
        <v>7.411764705882353</v>
      </c>
      <c r="CH35" s="57" t="str">
        <f t="shared" si="5"/>
        <v>Kh¸</v>
      </c>
      <c r="CI35" s="162">
        <f t="shared" si="16"/>
        <v>0</v>
      </c>
      <c r="CJ35" s="166" t="str">
        <f t="shared" si="17"/>
        <v>Lªn líp</v>
      </c>
      <c r="CK35" s="84">
        <v>7</v>
      </c>
      <c r="CL35" s="84"/>
      <c r="CM35" s="84">
        <v>8</v>
      </c>
      <c r="CN35" s="84"/>
      <c r="CO35" s="84">
        <v>7</v>
      </c>
      <c r="CP35" s="84"/>
      <c r="CQ35" s="84">
        <v>8</v>
      </c>
      <c r="CR35" s="84"/>
      <c r="CS35" s="84">
        <v>7</v>
      </c>
      <c r="CT35" s="84"/>
      <c r="CU35" s="84">
        <v>8</v>
      </c>
      <c r="CV35" s="84"/>
      <c r="CW35" s="84">
        <v>8</v>
      </c>
      <c r="CX35" s="84"/>
      <c r="CY35" s="84">
        <v>8</v>
      </c>
      <c r="CZ35" s="84"/>
      <c r="DA35" s="148">
        <f t="shared" si="18"/>
        <v>189</v>
      </c>
      <c r="DB35" s="147">
        <f t="shared" si="19"/>
        <v>7.56</v>
      </c>
      <c r="DC35" s="153" t="str">
        <f t="shared" si="6"/>
        <v>Khá</v>
      </c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128" t="e">
        <f>DN35*$CC$5+DL35*$CA$5+DJ35*$BY$5+DH35*$BW$5+DF35*$BU$5+#REF!*$BS$5</f>
        <v>#REF!</v>
      </c>
      <c r="DQ35" s="129" t="e">
        <f t="shared" si="20"/>
        <v>#REF!</v>
      </c>
      <c r="DR35" s="129" t="e">
        <f t="shared" si="21"/>
        <v>#REF!</v>
      </c>
      <c r="DS35" s="57" t="e">
        <f t="shared" si="7"/>
        <v>#REF!</v>
      </c>
      <c r="DT35" s="162" t="e">
        <f>SUM((IF(CK35&gt;=5,0,$AV$5)),(IF(CM35&gt;=5,0,CM$5)),(IF(CO35&gt;=5,0,$AZ$5)),(IF(CQ35&gt;=5,0,$BB$5)),,(IF(CS35&gt;=5,0,$BD$5)),(IF(CU35&gt;=5,0,$BF$5)),(IF(CW35&gt;=5,0,$BH$5)),,(IF(DD35&gt;=5,0,$BJ$5)),(IF(CY35&gt;=5,0,$BL$5)),(IF(#REF!&gt;=5,0,$BN$5)),(IF(#REF!&gt;=5,0,$BS$5)),(IF(DF35&gt;=5,0,$BU$5)),(IF(DH35&gt;=5,0,$BW$5)),(IF(DJ35&gt;=5,0,$BY$5)),(IF(DL35&gt;=5,0,$CA$5)),(IF(DN35&gt;=5,0,$CC$5)))</f>
        <v>#REF!</v>
      </c>
      <c r="DU35" s="166" t="str">
        <f t="shared" si="22"/>
        <v>Lªn líp</v>
      </c>
    </row>
    <row r="36" spans="1:125" ht="18" customHeight="1">
      <c r="A36" s="41">
        <v>31</v>
      </c>
      <c r="B36" s="60" t="s">
        <v>157</v>
      </c>
      <c r="C36" s="93" t="s">
        <v>96</v>
      </c>
      <c r="D36" s="76">
        <v>33940</v>
      </c>
      <c r="E36" s="47" t="s">
        <v>21</v>
      </c>
      <c r="F36" s="77" t="s">
        <v>27</v>
      </c>
      <c r="G36" s="78" t="s">
        <v>12</v>
      </c>
      <c r="H36" s="11">
        <v>7</v>
      </c>
      <c r="I36" s="11"/>
      <c r="J36" s="11"/>
      <c r="K36" s="11"/>
      <c r="L36" s="11">
        <v>6</v>
      </c>
      <c r="M36" s="11"/>
      <c r="N36" s="11">
        <v>7</v>
      </c>
      <c r="O36" s="11"/>
      <c r="P36" s="84">
        <v>8</v>
      </c>
      <c r="Q36" s="84"/>
      <c r="R36" s="84">
        <v>5</v>
      </c>
      <c r="S36" s="84">
        <v>4</v>
      </c>
      <c r="T36" s="84">
        <v>5</v>
      </c>
      <c r="U36" s="84"/>
      <c r="V36" s="84">
        <v>8</v>
      </c>
      <c r="W36" s="84"/>
      <c r="X36" s="84">
        <v>7</v>
      </c>
      <c r="Y36" s="84"/>
      <c r="Z36" s="84">
        <v>6</v>
      </c>
      <c r="AA36" s="84"/>
      <c r="AB36" s="22">
        <f t="shared" si="8"/>
        <v>157</v>
      </c>
      <c r="AC36" s="23">
        <f t="shared" si="9"/>
        <v>6.541666666666667</v>
      </c>
      <c r="AD36" s="84">
        <v>6</v>
      </c>
      <c r="AE36" s="84"/>
      <c r="AF36" s="84">
        <v>6</v>
      </c>
      <c r="AG36" s="84"/>
      <c r="AH36" s="84">
        <v>5</v>
      </c>
      <c r="AI36" s="84"/>
      <c r="AJ36" s="84">
        <v>7</v>
      </c>
      <c r="AK36" s="84"/>
      <c r="AL36" s="84">
        <v>7</v>
      </c>
      <c r="AM36" s="84"/>
      <c r="AN36" s="84">
        <v>7</v>
      </c>
      <c r="AO36" s="84"/>
      <c r="AP36" s="96">
        <f t="shared" si="0"/>
        <v>163</v>
      </c>
      <c r="AQ36" s="97">
        <f t="shared" si="1"/>
        <v>6.269230769230769</v>
      </c>
      <c r="AR36" s="97">
        <f t="shared" si="2"/>
        <v>6.4</v>
      </c>
      <c r="AS36" s="57" t="str">
        <f t="shared" si="3"/>
        <v>TB Kh¸</v>
      </c>
      <c r="AT36" s="65">
        <f t="shared" si="10"/>
        <v>0</v>
      </c>
      <c r="AU36" s="58" t="str">
        <f t="shared" si="11"/>
        <v>Lªn líp</v>
      </c>
      <c r="AV36" s="84">
        <v>7</v>
      </c>
      <c r="AW36" s="84"/>
      <c r="AX36" s="84">
        <v>7</v>
      </c>
      <c r="AY36" s="84"/>
      <c r="AZ36" s="84">
        <v>5</v>
      </c>
      <c r="BA36" s="84">
        <v>4</v>
      </c>
      <c r="BB36" s="84">
        <v>5</v>
      </c>
      <c r="BC36" s="84"/>
      <c r="BD36" s="84">
        <v>6</v>
      </c>
      <c r="BE36" s="84"/>
      <c r="BF36" s="84">
        <v>7</v>
      </c>
      <c r="BG36" s="84"/>
      <c r="BH36" s="84">
        <v>7</v>
      </c>
      <c r="BI36" s="84"/>
      <c r="BJ36" s="84">
        <v>7</v>
      </c>
      <c r="BK36" s="84"/>
      <c r="BL36" s="84">
        <v>6</v>
      </c>
      <c r="BM36" s="84"/>
      <c r="BN36" s="84">
        <v>5</v>
      </c>
      <c r="BO36" s="84"/>
      <c r="BP36" s="128">
        <f t="shared" si="12"/>
        <v>198</v>
      </c>
      <c r="BQ36" s="129">
        <f t="shared" si="23"/>
        <v>6.1875</v>
      </c>
      <c r="BR36" s="153" t="str">
        <f t="shared" si="4"/>
        <v>TB Khá</v>
      </c>
      <c r="BS36" s="84">
        <v>5</v>
      </c>
      <c r="BT36" s="84"/>
      <c r="BU36" s="84">
        <v>7</v>
      </c>
      <c r="BV36" s="84"/>
      <c r="BW36" s="84">
        <v>8</v>
      </c>
      <c r="BX36" s="84"/>
      <c r="BY36" s="84">
        <v>6</v>
      </c>
      <c r="BZ36" s="84"/>
      <c r="CA36" s="84">
        <v>6</v>
      </c>
      <c r="CB36" s="84"/>
      <c r="CC36" s="84">
        <v>10</v>
      </c>
      <c r="CD36" s="84"/>
      <c r="CE36" s="128">
        <f t="shared" si="13"/>
        <v>137</v>
      </c>
      <c r="CF36" s="129">
        <f t="shared" si="14"/>
        <v>7.2105263157894735</v>
      </c>
      <c r="CG36" s="129">
        <f t="shared" si="15"/>
        <v>6.568627450980392</v>
      </c>
      <c r="CH36" s="57" t="str">
        <f t="shared" si="5"/>
        <v>TB Kh¸</v>
      </c>
      <c r="CI36" s="162">
        <f t="shared" si="16"/>
        <v>0</v>
      </c>
      <c r="CJ36" s="166" t="str">
        <f t="shared" si="17"/>
        <v>Lªn líp</v>
      </c>
      <c r="CK36" s="84">
        <v>6</v>
      </c>
      <c r="CL36" s="84"/>
      <c r="CM36" s="84">
        <v>7</v>
      </c>
      <c r="CN36" s="84"/>
      <c r="CO36" s="84">
        <v>6</v>
      </c>
      <c r="CP36" s="84"/>
      <c r="CQ36" s="84">
        <v>7</v>
      </c>
      <c r="CR36" s="84"/>
      <c r="CS36" s="84">
        <v>5</v>
      </c>
      <c r="CT36" s="84"/>
      <c r="CU36" s="84">
        <v>8</v>
      </c>
      <c r="CV36" s="84"/>
      <c r="CW36" s="84">
        <v>7</v>
      </c>
      <c r="CX36" s="84"/>
      <c r="CY36" s="84">
        <v>8</v>
      </c>
      <c r="CZ36" s="84"/>
      <c r="DA36" s="148">
        <f t="shared" si="18"/>
        <v>167</v>
      </c>
      <c r="DB36" s="147">
        <f t="shared" si="19"/>
        <v>6.68</v>
      </c>
      <c r="DC36" s="153" t="str">
        <f t="shared" si="6"/>
        <v>TB Khá</v>
      </c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128" t="e">
        <f>DN36*$CC$5+DL36*$CA$5+DJ36*$BY$5+DH36*$BW$5+DF36*$BU$5+#REF!*$BS$5</f>
        <v>#REF!</v>
      </c>
      <c r="DQ36" s="129" t="e">
        <f t="shared" si="20"/>
        <v>#REF!</v>
      </c>
      <c r="DR36" s="129" t="e">
        <f t="shared" si="21"/>
        <v>#REF!</v>
      </c>
      <c r="DS36" s="57" t="e">
        <f t="shared" si="7"/>
        <v>#REF!</v>
      </c>
      <c r="DT36" s="162" t="e">
        <f>SUM((IF(CK36&gt;=5,0,$AV$5)),(IF(CM36&gt;=5,0,CM$5)),(IF(CO36&gt;=5,0,$AZ$5)),(IF(CQ36&gt;=5,0,$BB$5)),,(IF(CS36&gt;=5,0,$BD$5)),(IF(CU36&gt;=5,0,$BF$5)),(IF(CW36&gt;=5,0,$BH$5)),,(IF(DD36&gt;=5,0,$BJ$5)),(IF(CY36&gt;=5,0,$BL$5)),(IF(#REF!&gt;=5,0,$BN$5)),(IF(#REF!&gt;=5,0,$BS$5)),(IF(DF36&gt;=5,0,$BU$5)),(IF(DH36&gt;=5,0,$BW$5)),(IF(DJ36&gt;=5,0,$BY$5)),(IF(DL36&gt;=5,0,$CA$5)),(IF(DN36&gt;=5,0,$CC$5)))</f>
        <v>#REF!</v>
      </c>
      <c r="DU36" s="166" t="str">
        <f t="shared" si="22"/>
        <v>Lªn líp</v>
      </c>
    </row>
    <row r="37" spans="1:125" ht="18" customHeight="1">
      <c r="A37" s="41">
        <v>32</v>
      </c>
      <c r="B37" s="60" t="s">
        <v>98</v>
      </c>
      <c r="C37" s="83" t="s">
        <v>96</v>
      </c>
      <c r="D37" s="76">
        <v>33843</v>
      </c>
      <c r="E37" s="47" t="s">
        <v>21</v>
      </c>
      <c r="F37" s="77" t="s">
        <v>6</v>
      </c>
      <c r="G37" s="78" t="s">
        <v>30</v>
      </c>
      <c r="H37" s="11"/>
      <c r="I37" s="11"/>
      <c r="J37" s="11"/>
      <c r="K37" s="11"/>
      <c r="L37" s="11">
        <v>5</v>
      </c>
      <c r="M37" s="11"/>
      <c r="N37" s="11">
        <v>6</v>
      </c>
      <c r="O37" s="11"/>
      <c r="P37" s="84">
        <v>7</v>
      </c>
      <c r="Q37" s="84"/>
      <c r="R37" s="84">
        <v>8</v>
      </c>
      <c r="S37" s="84"/>
      <c r="T37" s="84">
        <v>8</v>
      </c>
      <c r="U37" s="84"/>
      <c r="V37" s="84">
        <v>7</v>
      </c>
      <c r="W37" s="84"/>
      <c r="X37" s="84">
        <v>6</v>
      </c>
      <c r="Y37" s="84"/>
      <c r="Z37" s="84">
        <v>5</v>
      </c>
      <c r="AA37" s="84"/>
      <c r="AB37" s="22">
        <f t="shared" si="8"/>
        <v>157</v>
      </c>
      <c r="AC37" s="23">
        <f t="shared" si="9"/>
        <v>6.541666666666667</v>
      </c>
      <c r="AD37" s="84">
        <v>7</v>
      </c>
      <c r="AE37" s="84"/>
      <c r="AF37" s="84">
        <v>7</v>
      </c>
      <c r="AG37" s="84"/>
      <c r="AH37" s="84">
        <v>6</v>
      </c>
      <c r="AI37" s="84"/>
      <c r="AJ37" s="84">
        <v>6</v>
      </c>
      <c r="AK37" s="84"/>
      <c r="AL37" s="84">
        <v>6</v>
      </c>
      <c r="AM37" s="84"/>
      <c r="AN37" s="84">
        <v>7</v>
      </c>
      <c r="AO37" s="84"/>
      <c r="AP37" s="96">
        <f t="shared" si="0"/>
        <v>169</v>
      </c>
      <c r="AQ37" s="97">
        <f t="shared" si="1"/>
        <v>6.5</v>
      </c>
      <c r="AR37" s="97">
        <f t="shared" si="2"/>
        <v>6.52</v>
      </c>
      <c r="AS37" s="57" t="str">
        <f t="shared" si="3"/>
        <v>TB Kh¸</v>
      </c>
      <c r="AT37" s="65">
        <f t="shared" si="10"/>
        <v>0</v>
      </c>
      <c r="AU37" s="58" t="str">
        <f t="shared" si="11"/>
        <v>Lªn líp</v>
      </c>
      <c r="AV37" s="84">
        <v>6</v>
      </c>
      <c r="AW37" s="84"/>
      <c r="AX37" s="84">
        <v>8</v>
      </c>
      <c r="AY37" s="84"/>
      <c r="AZ37" s="84">
        <v>6</v>
      </c>
      <c r="BA37" s="84"/>
      <c r="BB37" s="84">
        <v>6</v>
      </c>
      <c r="BC37" s="84"/>
      <c r="BD37" s="84">
        <v>6</v>
      </c>
      <c r="BE37" s="84"/>
      <c r="BF37" s="84">
        <v>6</v>
      </c>
      <c r="BG37" s="84"/>
      <c r="BH37" s="84">
        <v>8</v>
      </c>
      <c r="BI37" s="84"/>
      <c r="BJ37" s="84">
        <v>6</v>
      </c>
      <c r="BK37" s="84"/>
      <c r="BL37" s="84">
        <v>7</v>
      </c>
      <c r="BM37" s="84"/>
      <c r="BN37" s="84">
        <v>5</v>
      </c>
      <c r="BO37" s="84"/>
      <c r="BP37" s="128">
        <f t="shared" si="12"/>
        <v>207</v>
      </c>
      <c r="BQ37" s="129">
        <f t="shared" si="23"/>
        <v>6.46875</v>
      </c>
      <c r="BR37" s="153" t="str">
        <f t="shared" si="4"/>
        <v>TB Khá</v>
      </c>
      <c r="BS37" s="84">
        <v>9</v>
      </c>
      <c r="BT37" s="84"/>
      <c r="BU37" s="84">
        <v>7</v>
      </c>
      <c r="BV37" s="84"/>
      <c r="BW37" s="84">
        <v>7</v>
      </c>
      <c r="BX37" s="84"/>
      <c r="BY37" s="84">
        <v>5</v>
      </c>
      <c r="BZ37" s="84"/>
      <c r="CA37" s="84">
        <v>6</v>
      </c>
      <c r="CB37" s="84"/>
      <c r="CC37" s="84">
        <v>9</v>
      </c>
      <c r="CD37" s="84"/>
      <c r="CE37" s="128">
        <f t="shared" si="13"/>
        <v>131</v>
      </c>
      <c r="CF37" s="129">
        <f t="shared" si="14"/>
        <v>6.894736842105263</v>
      </c>
      <c r="CG37" s="129">
        <f t="shared" si="15"/>
        <v>6.627450980392157</v>
      </c>
      <c r="CH37" s="57" t="str">
        <f t="shared" si="5"/>
        <v>TB Kh¸</v>
      </c>
      <c r="CI37" s="162">
        <f t="shared" si="16"/>
        <v>0</v>
      </c>
      <c r="CJ37" s="166" t="str">
        <f t="shared" si="17"/>
        <v>Lªn líp</v>
      </c>
      <c r="CK37" s="84">
        <v>6</v>
      </c>
      <c r="CL37" s="84"/>
      <c r="CM37" s="84">
        <v>7</v>
      </c>
      <c r="CN37" s="84"/>
      <c r="CO37" s="84">
        <v>6</v>
      </c>
      <c r="CP37" s="84"/>
      <c r="CQ37" s="84">
        <v>7</v>
      </c>
      <c r="CR37" s="84"/>
      <c r="CS37" s="84">
        <v>6</v>
      </c>
      <c r="CT37" s="84"/>
      <c r="CU37" s="84">
        <v>7</v>
      </c>
      <c r="CV37" s="84"/>
      <c r="CW37" s="84">
        <v>7</v>
      </c>
      <c r="CX37" s="84"/>
      <c r="CY37" s="84">
        <v>8</v>
      </c>
      <c r="CZ37" s="84"/>
      <c r="DA37" s="148">
        <f t="shared" si="18"/>
        <v>166</v>
      </c>
      <c r="DB37" s="147">
        <f t="shared" si="19"/>
        <v>6.64</v>
      </c>
      <c r="DC37" s="153" t="str">
        <f t="shared" si="6"/>
        <v>TB Khá</v>
      </c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128" t="e">
        <f>DN37*$CC$5+DL37*$CA$5+DJ37*$BY$5+DH37*$BW$5+DF37*$BU$5+#REF!*$BS$5</f>
        <v>#REF!</v>
      </c>
      <c r="DQ37" s="129" t="e">
        <f t="shared" si="20"/>
        <v>#REF!</v>
      </c>
      <c r="DR37" s="129" t="e">
        <f t="shared" si="21"/>
        <v>#REF!</v>
      </c>
      <c r="DS37" s="57" t="e">
        <f t="shared" si="7"/>
        <v>#REF!</v>
      </c>
      <c r="DT37" s="162" t="e">
        <f>SUM((IF(CK37&gt;=5,0,$AV$5)),(IF(CM37&gt;=5,0,CM$5)),(IF(CO37&gt;=5,0,$AZ$5)),(IF(CQ37&gt;=5,0,$BB$5)),,(IF(CS37&gt;=5,0,$BD$5)),(IF(CU37&gt;=5,0,$BF$5)),(IF(CW37&gt;=5,0,$BH$5)),,(IF(DD37&gt;=5,0,$BJ$5)),(IF(CY37&gt;=5,0,$BL$5)),(IF(#REF!&gt;=5,0,$BN$5)),(IF(#REF!&gt;=5,0,$BS$5)),(IF(DF37&gt;=5,0,$BU$5)),(IF(DH37&gt;=5,0,$BW$5)),(IF(DJ37&gt;=5,0,$BY$5)),(IF(DL37&gt;=5,0,$CA$5)),(IF(DN37&gt;=5,0,$CC$5)))</f>
        <v>#REF!</v>
      </c>
      <c r="DU37" s="166" t="str">
        <f t="shared" si="22"/>
        <v>Lªn líp</v>
      </c>
    </row>
    <row r="38" spans="1:125" ht="18" customHeight="1">
      <c r="A38" s="41">
        <v>33</v>
      </c>
      <c r="B38" s="60" t="s">
        <v>158</v>
      </c>
      <c r="C38" s="83" t="s">
        <v>96</v>
      </c>
      <c r="D38" s="76">
        <v>33818</v>
      </c>
      <c r="E38" s="47" t="s">
        <v>21</v>
      </c>
      <c r="F38" s="77" t="s">
        <v>17</v>
      </c>
      <c r="G38" s="78" t="s">
        <v>30</v>
      </c>
      <c r="H38" s="11"/>
      <c r="I38" s="11"/>
      <c r="J38" s="11"/>
      <c r="K38" s="11"/>
      <c r="L38" s="11">
        <v>5</v>
      </c>
      <c r="M38" s="11"/>
      <c r="N38" s="11">
        <v>7</v>
      </c>
      <c r="O38" s="11"/>
      <c r="P38" s="84">
        <v>6</v>
      </c>
      <c r="Q38" s="84"/>
      <c r="R38" s="84">
        <v>7</v>
      </c>
      <c r="S38" s="84"/>
      <c r="T38" s="84">
        <v>5</v>
      </c>
      <c r="U38" s="84"/>
      <c r="V38" s="84">
        <v>6</v>
      </c>
      <c r="W38" s="84"/>
      <c r="X38" s="84">
        <v>7</v>
      </c>
      <c r="Y38" s="84"/>
      <c r="Z38" s="84">
        <v>5</v>
      </c>
      <c r="AA38" s="84"/>
      <c r="AB38" s="22">
        <f t="shared" si="8"/>
        <v>140</v>
      </c>
      <c r="AC38" s="23">
        <f t="shared" si="9"/>
        <v>5.833333333333333</v>
      </c>
      <c r="AD38" s="84">
        <v>6</v>
      </c>
      <c r="AE38" s="84"/>
      <c r="AF38" s="84">
        <v>6</v>
      </c>
      <c r="AG38" s="84">
        <v>3</v>
      </c>
      <c r="AH38" s="84">
        <v>5</v>
      </c>
      <c r="AI38" s="84"/>
      <c r="AJ38" s="84">
        <v>5</v>
      </c>
      <c r="AK38" s="84">
        <v>4</v>
      </c>
      <c r="AL38" s="84">
        <v>5</v>
      </c>
      <c r="AM38" s="84"/>
      <c r="AN38" s="84">
        <v>6</v>
      </c>
      <c r="AO38" s="84"/>
      <c r="AP38" s="96">
        <f t="shared" si="0"/>
        <v>143</v>
      </c>
      <c r="AQ38" s="97">
        <f t="shared" si="1"/>
        <v>5.5</v>
      </c>
      <c r="AR38" s="97">
        <f t="shared" si="2"/>
        <v>5.66</v>
      </c>
      <c r="AS38" s="57" t="str">
        <f t="shared" si="3"/>
        <v>Trung b×nh</v>
      </c>
      <c r="AT38" s="65">
        <f t="shared" si="10"/>
        <v>0</v>
      </c>
      <c r="AU38" s="58" t="str">
        <f t="shared" si="11"/>
        <v>Lªn líp</v>
      </c>
      <c r="AV38" s="84">
        <v>7</v>
      </c>
      <c r="AW38" s="84"/>
      <c r="AX38" s="84">
        <v>5</v>
      </c>
      <c r="AY38" s="84"/>
      <c r="AZ38" s="84">
        <v>6</v>
      </c>
      <c r="BA38" s="84"/>
      <c r="BB38" s="84">
        <v>5</v>
      </c>
      <c r="BC38" s="84"/>
      <c r="BD38" s="84">
        <v>5</v>
      </c>
      <c r="BE38" s="84"/>
      <c r="BF38" s="84">
        <v>6</v>
      </c>
      <c r="BG38" s="84"/>
      <c r="BH38" s="84">
        <v>6</v>
      </c>
      <c r="BI38" s="84"/>
      <c r="BJ38" s="84">
        <v>4</v>
      </c>
      <c r="BK38" s="84">
        <v>4</v>
      </c>
      <c r="BL38" s="84">
        <v>5</v>
      </c>
      <c r="BM38" s="84"/>
      <c r="BN38" s="84">
        <v>5</v>
      </c>
      <c r="BO38" s="84"/>
      <c r="BP38" s="128">
        <f t="shared" si="12"/>
        <v>175</v>
      </c>
      <c r="BQ38" s="129">
        <f t="shared" si="23"/>
        <v>5.46875</v>
      </c>
      <c r="BR38" s="153" t="str">
        <f t="shared" si="4"/>
        <v>Trung bình</v>
      </c>
      <c r="BS38" s="84">
        <v>3</v>
      </c>
      <c r="BT38" s="84">
        <v>0</v>
      </c>
      <c r="BU38" s="84">
        <v>8</v>
      </c>
      <c r="BV38" s="84"/>
      <c r="BW38" s="84">
        <v>7</v>
      </c>
      <c r="BX38" s="84"/>
      <c r="BY38" s="84">
        <v>6</v>
      </c>
      <c r="BZ38" s="84"/>
      <c r="CA38" s="84">
        <v>6</v>
      </c>
      <c r="CB38" s="84"/>
      <c r="CC38" s="84">
        <v>7</v>
      </c>
      <c r="CD38" s="84"/>
      <c r="CE38" s="128">
        <f t="shared" si="13"/>
        <v>126</v>
      </c>
      <c r="CF38" s="129">
        <f t="shared" si="14"/>
        <v>6.631578947368421</v>
      </c>
      <c r="CG38" s="129">
        <f t="shared" si="15"/>
        <v>5.901960784313726</v>
      </c>
      <c r="CH38" s="57" t="str">
        <f t="shared" si="5"/>
        <v>Trung b×nh</v>
      </c>
      <c r="CI38" s="162">
        <f t="shared" si="16"/>
        <v>4</v>
      </c>
      <c r="CJ38" s="166" t="str">
        <f t="shared" si="17"/>
        <v>Lªn líp</v>
      </c>
      <c r="CK38" s="84">
        <v>5</v>
      </c>
      <c r="CL38" s="84"/>
      <c r="CM38" s="84">
        <v>6</v>
      </c>
      <c r="CN38" s="84"/>
      <c r="CO38" s="84">
        <v>5</v>
      </c>
      <c r="CP38" s="84"/>
      <c r="CQ38" s="84">
        <v>6</v>
      </c>
      <c r="CR38" s="84"/>
      <c r="CS38" s="84">
        <v>2</v>
      </c>
      <c r="CT38" s="84"/>
      <c r="CU38" s="84">
        <v>5</v>
      </c>
      <c r="CV38" s="84"/>
      <c r="CW38" s="84">
        <v>6</v>
      </c>
      <c r="CX38" s="84"/>
      <c r="CY38" s="84">
        <v>7</v>
      </c>
      <c r="CZ38" s="84"/>
      <c r="DA38" s="148">
        <f t="shared" si="18"/>
        <v>128</v>
      </c>
      <c r="DB38" s="147">
        <f t="shared" si="19"/>
        <v>5.12</v>
      </c>
      <c r="DC38" s="153" t="str">
        <f t="shared" si="6"/>
        <v>Trung bình</v>
      </c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128" t="e">
        <f>DN38*$CC$5+DL38*$CA$5+DJ38*$BY$5+DH38*$BW$5+DF38*$BU$5+#REF!*$BS$5</f>
        <v>#REF!</v>
      </c>
      <c r="DQ38" s="129" t="e">
        <f t="shared" si="20"/>
        <v>#REF!</v>
      </c>
      <c r="DR38" s="129" t="e">
        <f t="shared" si="21"/>
        <v>#REF!</v>
      </c>
      <c r="DS38" s="57" t="e">
        <f t="shared" si="7"/>
        <v>#REF!</v>
      </c>
      <c r="DT38" s="162" t="e">
        <f>SUM((IF(CK38&gt;=5,0,$AV$5)),(IF(CM38&gt;=5,0,CM$5)),(IF(CO38&gt;=5,0,$AZ$5)),(IF(CQ38&gt;=5,0,$BB$5)),,(IF(CS38&gt;=5,0,$BD$5)),(IF(CU38&gt;=5,0,$BF$5)),(IF(CW38&gt;=5,0,$BH$5)),,(IF(DD38&gt;=5,0,$BJ$5)),(IF(CY38&gt;=5,0,$BL$5)),(IF(#REF!&gt;=5,0,$BN$5)),(IF(#REF!&gt;=5,0,$BS$5)),(IF(DF38&gt;=5,0,$BU$5)),(IF(DH38&gt;=5,0,$BW$5)),(IF(DJ38&gt;=5,0,$BY$5)),(IF(DL38&gt;=5,0,$CA$5)),(IF(DN38&gt;=5,0,$CC$5)))</f>
        <v>#REF!</v>
      </c>
      <c r="DU38" s="166" t="str">
        <f t="shared" si="22"/>
        <v>Lªn líp</v>
      </c>
    </row>
    <row r="39" spans="1:125" ht="18" customHeight="1">
      <c r="A39" s="41">
        <v>34</v>
      </c>
      <c r="B39" s="60" t="s">
        <v>159</v>
      </c>
      <c r="C39" s="83" t="s">
        <v>39</v>
      </c>
      <c r="D39" s="76">
        <v>33850</v>
      </c>
      <c r="E39" s="47" t="s">
        <v>32</v>
      </c>
      <c r="F39" s="77" t="s">
        <v>18</v>
      </c>
      <c r="G39" s="78" t="s">
        <v>30</v>
      </c>
      <c r="H39" s="11"/>
      <c r="I39" s="11"/>
      <c r="J39" s="11"/>
      <c r="K39" s="11"/>
      <c r="L39" s="11">
        <v>6</v>
      </c>
      <c r="M39" s="11"/>
      <c r="N39" s="11">
        <v>7</v>
      </c>
      <c r="O39" s="11"/>
      <c r="P39" s="84">
        <v>8</v>
      </c>
      <c r="Q39" s="84"/>
      <c r="R39" s="84">
        <v>6</v>
      </c>
      <c r="S39" s="84"/>
      <c r="T39" s="84">
        <v>6</v>
      </c>
      <c r="U39" s="84"/>
      <c r="V39" s="84">
        <v>7</v>
      </c>
      <c r="W39" s="84"/>
      <c r="X39" s="84">
        <v>7</v>
      </c>
      <c r="Y39" s="84"/>
      <c r="Z39" s="84">
        <v>6</v>
      </c>
      <c r="AA39" s="84"/>
      <c r="AB39" s="22">
        <f t="shared" si="8"/>
        <v>158</v>
      </c>
      <c r="AC39" s="23">
        <f t="shared" si="9"/>
        <v>6.583333333333333</v>
      </c>
      <c r="AD39" s="84">
        <v>7</v>
      </c>
      <c r="AE39" s="84"/>
      <c r="AF39" s="84">
        <v>6</v>
      </c>
      <c r="AG39" s="84"/>
      <c r="AH39" s="84">
        <v>5</v>
      </c>
      <c r="AI39" s="84"/>
      <c r="AJ39" s="84">
        <v>5</v>
      </c>
      <c r="AK39" s="84"/>
      <c r="AL39" s="84">
        <v>6</v>
      </c>
      <c r="AM39" s="84"/>
      <c r="AN39" s="84">
        <v>7</v>
      </c>
      <c r="AO39" s="84"/>
      <c r="AP39" s="96">
        <f t="shared" si="0"/>
        <v>153</v>
      </c>
      <c r="AQ39" s="97">
        <f t="shared" si="1"/>
        <v>5.884615384615385</v>
      </c>
      <c r="AR39" s="97">
        <f t="shared" si="2"/>
        <v>6.22</v>
      </c>
      <c r="AS39" s="57" t="str">
        <f t="shared" si="3"/>
        <v>TB Kh¸</v>
      </c>
      <c r="AT39" s="65">
        <f t="shared" si="10"/>
        <v>0</v>
      </c>
      <c r="AU39" s="58" t="str">
        <f t="shared" si="11"/>
        <v>Lªn líp</v>
      </c>
      <c r="AV39" s="84">
        <v>7</v>
      </c>
      <c r="AW39" s="84"/>
      <c r="AX39" s="84">
        <v>6</v>
      </c>
      <c r="AY39" s="84"/>
      <c r="AZ39" s="84">
        <v>5</v>
      </c>
      <c r="BA39" s="84">
        <v>4</v>
      </c>
      <c r="BB39" s="84">
        <v>6</v>
      </c>
      <c r="BC39" s="84"/>
      <c r="BD39" s="84">
        <v>6</v>
      </c>
      <c r="BE39" s="84"/>
      <c r="BF39" s="84">
        <v>8</v>
      </c>
      <c r="BG39" s="84"/>
      <c r="BH39" s="84">
        <v>8</v>
      </c>
      <c r="BI39" s="84"/>
      <c r="BJ39" s="84">
        <v>8</v>
      </c>
      <c r="BK39" s="84"/>
      <c r="BL39" s="84">
        <v>6</v>
      </c>
      <c r="BM39" s="84"/>
      <c r="BN39" s="84">
        <v>5</v>
      </c>
      <c r="BO39" s="84"/>
      <c r="BP39" s="128">
        <f t="shared" si="12"/>
        <v>208</v>
      </c>
      <c r="BQ39" s="129">
        <f t="shared" si="23"/>
        <v>6.5</v>
      </c>
      <c r="BR39" s="153" t="str">
        <f t="shared" si="4"/>
        <v>TB Khá</v>
      </c>
      <c r="BS39" s="84">
        <v>6</v>
      </c>
      <c r="BT39" s="84"/>
      <c r="BU39" s="84">
        <v>8</v>
      </c>
      <c r="BV39" s="84"/>
      <c r="BW39" s="84">
        <v>8</v>
      </c>
      <c r="BX39" s="84"/>
      <c r="BY39" s="84">
        <v>6</v>
      </c>
      <c r="BZ39" s="84"/>
      <c r="CA39" s="84">
        <v>6</v>
      </c>
      <c r="CB39" s="84"/>
      <c r="CC39" s="84">
        <v>9</v>
      </c>
      <c r="CD39" s="84"/>
      <c r="CE39" s="128">
        <f t="shared" si="13"/>
        <v>139</v>
      </c>
      <c r="CF39" s="129">
        <f t="shared" si="14"/>
        <v>7.315789473684211</v>
      </c>
      <c r="CG39" s="129">
        <f>(CE39+BP39)/$CG$5</f>
        <v>6.803921568627451</v>
      </c>
      <c r="CH39" s="57" t="str">
        <f t="shared" si="5"/>
        <v>TB Kh¸</v>
      </c>
      <c r="CI39" s="162">
        <f t="shared" si="16"/>
        <v>0</v>
      </c>
      <c r="CJ39" s="166" t="str">
        <f t="shared" si="17"/>
        <v>Lªn líp</v>
      </c>
      <c r="CK39" s="84">
        <v>7</v>
      </c>
      <c r="CL39" s="84"/>
      <c r="CM39" s="84">
        <v>7</v>
      </c>
      <c r="CN39" s="84"/>
      <c r="CO39" s="84">
        <v>7</v>
      </c>
      <c r="CP39" s="84"/>
      <c r="CQ39" s="84">
        <v>7</v>
      </c>
      <c r="CR39" s="84"/>
      <c r="CS39" s="84">
        <v>5</v>
      </c>
      <c r="CT39" s="84"/>
      <c r="CU39" s="84">
        <v>5</v>
      </c>
      <c r="CV39" s="84"/>
      <c r="CW39" s="84">
        <v>7</v>
      </c>
      <c r="CX39" s="84"/>
      <c r="CY39" s="84">
        <v>7</v>
      </c>
      <c r="CZ39" s="84"/>
      <c r="DA39" s="148">
        <f t="shared" si="18"/>
        <v>161</v>
      </c>
      <c r="DB39" s="147">
        <f t="shared" si="19"/>
        <v>6.44</v>
      </c>
      <c r="DC39" s="153" t="str">
        <f t="shared" si="6"/>
        <v>TB Khá</v>
      </c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128" t="e">
        <f>DN39*$CC$5+DL39*$CA$5+DJ39*$BY$5+DH39*$BW$5+DF39*$BU$5+#REF!*$BS$5</f>
        <v>#REF!</v>
      </c>
      <c r="DQ39" s="129" t="e">
        <f t="shared" si="20"/>
        <v>#REF!</v>
      </c>
      <c r="DR39" s="129" t="e">
        <f>(DP39+DA39)/$CG$5</f>
        <v>#REF!</v>
      </c>
      <c r="DS39" s="57" t="e">
        <f t="shared" si="7"/>
        <v>#REF!</v>
      </c>
      <c r="DT39" s="162" t="e">
        <f>SUM((IF(CK39&gt;=5,0,$AV$5)),(IF(CM39&gt;=5,0,CM$5)),(IF(CO39&gt;=5,0,$AZ$5)),(IF(CQ39&gt;=5,0,$BB$5)),,(IF(CS39&gt;=5,0,$BD$5)),(IF(CU39&gt;=5,0,$BF$5)),(IF(CW39&gt;=5,0,$BH$5)),,(IF(DD39&gt;=5,0,$BJ$5)),(IF(CY39&gt;=5,0,$BL$5)),(IF(#REF!&gt;=5,0,$BN$5)),(IF(#REF!&gt;=5,0,$BS$5)),(IF(DF39&gt;=5,0,$BU$5)),(IF(DH39&gt;=5,0,$BW$5)),(IF(DJ39&gt;=5,0,$BY$5)),(IF(DL39&gt;=5,0,$CA$5)),(IF(DN39&gt;=5,0,$CC$5)))</f>
        <v>#REF!</v>
      </c>
      <c r="DU39" s="166" t="str">
        <f t="shared" si="22"/>
        <v>Lªn líp</v>
      </c>
    </row>
    <row r="40" spans="1:125" ht="18" customHeight="1">
      <c r="A40" s="41">
        <v>35</v>
      </c>
      <c r="B40" s="60" t="s">
        <v>90</v>
      </c>
      <c r="C40" s="83" t="s">
        <v>35</v>
      </c>
      <c r="D40" s="76">
        <v>33215</v>
      </c>
      <c r="E40" s="47" t="s">
        <v>21</v>
      </c>
      <c r="F40" s="77" t="s">
        <v>34</v>
      </c>
      <c r="G40" s="78" t="s">
        <v>12</v>
      </c>
      <c r="H40" s="11">
        <v>7</v>
      </c>
      <c r="I40" s="11"/>
      <c r="J40" s="11"/>
      <c r="K40" s="11"/>
      <c r="L40" s="11">
        <v>7</v>
      </c>
      <c r="M40" s="11"/>
      <c r="N40" s="11">
        <v>7</v>
      </c>
      <c r="O40" s="11"/>
      <c r="P40" s="84">
        <v>9</v>
      </c>
      <c r="Q40" s="84"/>
      <c r="R40" s="84">
        <v>9</v>
      </c>
      <c r="S40" s="84"/>
      <c r="T40" s="84">
        <v>8</v>
      </c>
      <c r="U40" s="84"/>
      <c r="V40" s="84">
        <v>6</v>
      </c>
      <c r="W40" s="84"/>
      <c r="X40" s="84">
        <v>7</v>
      </c>
      <c r="Y40" s="84"/>
      <c r="Z40" s="84">
        <v>7</v>
      </c>
      <c r="AA40" s="84"/>
      <c r="AB40" s="22">
        <f t="shared" si="8"/>
        <v>178</v>
      </c>
      <c r="AC40" s="23">
        <f t="shared" si="9"/>
        <v>7.416666666666667</v>
      </c>
      <c r="AD40" s="84">
        <v>6</v>
      </c>
      <c r="AE40" s="84"/>
      <c r="AF40" s="84">
        <v>7</v>
      </c>
      <c r="AG40" s="84"/>
      <c r="AH40" s="84">
        <v>9</v>
      </c>
      <c r="AI40" s="84"/>
      <c r="AJ40" s="84">
        <v>6</v>
      </c>
      <c r="AK40" s="84"/>
      <c r="AL40" s="84">
        <v>8</v>
      </c>
      <c r="AM40" s="84"/>
      <c r="AN40" s="84">
        <v>8</v>
      </c>
      <c r="AO40" s="84"/>
      <c r="AP40" s="96">
        <f t="shared" si="0"/>
        <v>191</v>
      </c>
      <c r="AQ40" s="97">
        <f t="shared" si="1"/>
        <v>7.346153846153846</v>
      </c>
      <c r="AR40" s="97">
        <f t="shared" si="2"/>
        <v>7.38</v>
      </c>
      <c r="AS40" s="57" t="str">
        <f t="shared" si="3"/>
        <v>Kh¸</v>
      </c>
      <c r="AT40" s="65">
        <f t="shared" si="10"/>
        <v>0</v>
      </c>
      <c r="AU40" s="58" t="str">
        <f t="shared" si="11"/>
        <v>Lªn líp</v>
      </c>
      <c r="AV40" s="84">
        <v>6</v>
      </c>
      <c r="AW40" s="84"/>
      <c r="AX40" s="84">
        <v>8</v>
      </c>
      <c r="AY40" s="84"/>
      <c r="AZ40" s="84">
        <v>9</v>
      </c>
      <c r="BA40" s="84"/>
      <c r="BB40" s="84">
        <v>8</v>
      </c>
      <c r="BC40" s="84"/>
      <c r="BD40" s="84">
        <v>8</v>
      </c>
      <c r="BE40" s="84"/>
      <c r="BF40" s="84">
        <v>9</v>
      </c>
      <c r="BG40" s="84"/>
      <c r="BH40" s="84">
        <v>9</v>
      </c>
      <c r="BI40" s="84"/>
      <c r="BJ40" s="84">
        <v>9</v>
      </c>
      <c r="BK40" s="84"/>
      <c r="BL40" s="84">
        <v>8</v>
      </c>
      <c r="BM40" s="84"/>
      <c r="BN40" s="84">
        <v>8</v>
      </c>
      <c r="BO40" s="84"/>
      <c r="BP40" s="128">
        <f t="shared" si="12"/>
        <v>265</v>
      </c>
      <c r="BQ40" s="129">
        <f t="shared" si="23"/>
        <v>8.28125</v>
      </c>
      <c r="BR40" s="153" t="str">
        <f t="shared" si="4"/>
        <v>Giỏi</v>
      </c>
      <c r="BS40" s="84">
        <v>6</v>
      </c>
      <c r="BT40" s="84"/>
      <c r="BU40" s="84">
        <v>8</v>
      </c>
      <c r="BV40" s="84"/>
      <c r="BW40" s="84">
        <v>9</v>
      </c>
      <c r="BX40" s="84"/>
      <c r="BY40" s="84">
        <v>8</v>
      </c>
      <c r="BZ40" s="84"/>
      <c r="CA40" s="84">
        <v>8</v>
      </c>
      <c r="CB40" s="84"/>
      <c r="CC40" s="84">
        <v>10</v>
      </c>
      <c r="CD40" s="84"/>
      <c r="CE40" s="128">
        <f t="shared" si="13"/>
        <v>160</v>
      </c>
      <c r="CF40" s="129">
        <f t="shared" si="14"/>
        <v>8.421052631578947</v>
      </c>
      <c r="CG40" s="129">
        <f t="shared" si="15"/>
        <v>8.333333333333334</v>
      </c>
      <c r="CH40" s="57" t="str">
        <f t="shared" si="5"/>
        <v>Giái</v>
      </c>
      <c r="CI40" s="162">
        <f t="shared" si="16"/>
        <v>0</v>
      </c>
      <c r="CJ40" s="166" t="str">
        <f t="shared" si="17"/>
        <v>Lªn líp</v>
      </c>
      <c r="CK40" s="84">
        <v>7</v>
      </c>
      <c r="CL40" s="84"/>
      <c r="CM40" s="84">
        <v>8</v>
      </c>
      <c r="CN40" s="84"/>
      <c r="CO40" s="84">
        <v>6</v>
      </c>
      <c r="CP40" s="84"/>
      <c r="CQ40" s="84">
        <v>8</v>
      </c>
      <c r="CR40" s="84"/>
      <c r="CS40" s="84">
        <v>6</v>
      </c>
      <c r="CT40" s="84"/>
      <c r="CU40" s="84">
        <v>7</v>
      </c>
      <c r="CV40" s="84"/>
      <c r="CW40" s="84">
        <v>8</v>
      </c>
      <c r="CX40" s="84"/>
      <c r="CY40" s="84">
        <v>8</v>
      </c>
      <c r="CZ40" s="84"/>
      <c r="DA40" s="148">
        <f t="shared" si="18"/>
        <v>179</v>
      </c>
      <c r="DB40" s="147">
        <f t="shared" si="19"/>
        <v>7.16</v>
      </c>
      <c r="DC40" s="153" t="str">
        <f t="shared" si="6"/>
        <v>Khá</v>
      </c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128" t="e">
        <f>DN40*$CC$5+DL40*$CA$5+DJ40*$BY$5+DH40*$BW$5+DF40*$BU$5+#REF!*$BS$5</f>
        <v>#REF!</v>
      </c>
      <c r="DQ40" s="129" t="e">
        <f t="shared" si="20"/>
        <v>#REF!</v>
      </c>
      <c r="DR40" s="129" t="e">
        <f>(DP40+DA40)/$CG$5</f>
        <v>#REF!</v>
      </c>
      <c r="DS40" s="57" t="e">
        <f t="shared" si="7"/>
        <v>#REF!</v>
      </c>
      <c r="DT40" s="162" t="e">
        <f>SUM((IF(CK40&gt;=5,0,$AV$5)),(IF(CM40&gt;=5,0,CM$5)),(IF(CO40&gt;=5,0,$AZ$5)),(IF(CQ40&gt;=5,0,$BB$5)),,(IF(CS40&gt;=5,0,$BD$5)),(IF(CU40&gt;=5,0,$BF$5)),(IF(CW40&gt;=5,0,$BH$5)),,(IF(DD40&gt;=5,0,$BJ$5)),(IF(CY40&gt;=5,0,$BL$5)),(IF(#REF!&gt;=5,0,$BN$5)),(IF(#REF!&gt;=5,0,$BS$5)),(IF(DF40&gt;=5,0,$BU$5)),(IF(DH40&gt;=5,0,$BW$5)),(IF(DJ40&gt;=5,0,$BY$5)),(IF(DL40&gt;=5,0,$CA$5)),(IF(DN40&gt;=5,0,$CC$5)))</f>
        <v>#REF!</v>
      </c>
      <c r="DU40" s="166" t="str">
        <f t="shared" si="22"/>
        <v>Lªn líp</v>
      </c>
    </row>
    <row r="41" spans="1:125" ht="18" customHeight="1">
      <c r="A41" s="41">
        <v>36</v>
      </c>
      <c r="B41" s="60" t="s">
        <v>87</v>
      </c>
      <c r="C41" s="83" t="s">
        <v>108</v>
      </c>
      <c r="D41" s="76">
        <v>33213</v>
      </c>
      <c r="E41" s="47" t="s">
        <v>21</v>
      </c>
      <c r="F41" s="77"/>
      <c r="G41" s="78"/>
      <c r="H41" s="11">
        <v>7</v>
      </c>
      <c r="I41" s="11"/>
      <c r="J41" s="11"/>
      <c r="K41" s="11"/>
      <c r="L41" s="11">
        <v>4</v>
      </c>
      <c r="M41" s="11">
        <v>2</v>
      </c>
      <c r="N41" s="11">
        <v>6</v>
      </c>
      <c r="O41" s="11"/>
      <c r="P41" s="84">
        <v>5</v>
      </c>
      <c r="Q41" s="84"/>
      <c r="R41" s="84">
        <v>5</v>
      </c>
      <c r="S41" s="84"/>
      <c r="T41" s="84">
        <v>6</v>
      </c>
      <c r="U41" s="84"/>
      <c r="V41" s="84">
        <v>5</v>
      </c>
      <c r="W41" s="84"/>
      <c r="X41" s="84">
        <v>6</v>
      </c>
      <c r="Y41" s="84"/>
      <c r="Z41" s="84">
        <v>4</v>
      </c>
      <c r="AA41" s="84">
        <v>2</v>
      </c>
      <c r="AB41" s="22">
        <f>Z41*$Z$5+X41*$X$5+V41*$V$5+T41*$T$5+R41*$R$5+P41*$P$5</f>
        <v>119</v>
      </c>
      <c r="AC41" s="23">
        <f t="shared" si="9"/>
        <v>4.958333333333333</v>
      </c>
      <c r="AD41" s="84">
        <v>5</v>
      </c>
      <c r="AE41" s="84"/>
      <c r="AF41" s="84">
        <v>5</v>
      </c>
      <c r="AG41" s="84">
        <v>3</v>
      </c>
      <c r="AH41" s="84">
        <v>5</v>
      </c>
      <c r="AI41" s="84"/>
      <c r="AJ41" s="84">
        <v>5</v>
      </c>
      <c r="AK41" s="84">
        <v>2</v>
      </c>
      <c r="AL41" s="84">
        <v>6</v>
      </c>
      <c r="AM41" s="84">
        <v>3</v>
      </c>
      <c r="AN41" s="84">
        <v>6</v>
      </c>
      <c r="AO41" s="84"/>
      <c r="AP41" s="96">
        <f>AN41*$AN$5+AL41*$AL$5+AJ41*$AJ$5+AH41*$AH$5+AF41*$AF$5+AD41*$AD$5</f>
        <v>137</v>
      </c>
      <c r="AQ41" s="97">
        <f t="shared" si="1"/>
        <v>5.269230769230769</v>
      </c>
      <c r="AR41" s="97">
        <f>(AP41+AB41)/$AR$5</f>
        <v>5.12</v>
      </c>
      <c r="AS41" s="57" t="str">
        <f t="shared" si="3"/>
        <v>Trung b×nh</v>
      </c>
      <c r="AT41" s="65">
        <f>SUM((IF(L41&gt;=5,0,$L$5)),(IF(N41&gt;=5,0,$N$5)),(IF(P41&gt;=5,0,$P$5)),(IF(R41&gt;=5,0,$R$5)),,(IF(T41&gt;=5,0,$T$5)),(IF(V41&gt;=5,0,$V$5)),(IF(AD41&gt;=5,0,$AD$5)),,(IF(AF41&gt;=5,0,$AF$5)),(IF(AH41&gt;=5,0,$AH$5)),(IF(AJ41&gt;=5,0,$AJ$5)),(IF(AL41&gt;=5,0,$AL$5)),(IF(AN41&gt;=5,0,$AN$5)))</f>
        <v>7</v>
      </c>
      <c r="AU41" s="58" t="str">
        <f t="shared" si="11"/>
        <v>Lªn líp</v>
      </c>
      <c r="AV41" s="84">
        <v>5</v>
      </c>
      <c r="AW41" s="84"/>
      <c r="AX41" s="84">
        <v>5</v>
      </c>
      <c r="AY41" s="84"/>
      <c r="AZ41" s="84">
        <v>5</v>
      </c>
      <c r="BA41" s="84">
        <v>4</v>
      </c>
      <c r="BB41" s="84">
        <v>5</v>
      </c>
      <c r="BC41" s="84">
        <v>4</v>
      </c>
      <c r="BD41" s="84">
        <v>3</v>
      </c>
      <c r="BE41" s="84"/>
      <c r="BF41" s="84">
        <v>6</v>
      </c>
      <c r="BG41" s="84"/>
      <c r="BH41" s="84">
        <v>7</v>
      </c>
      <c r="BI41" s="84"/>
      <c r="BJ41" s="84">
        <v>5</v>
      </c>
      <c r="BK41" s="84"/>
      <c r="BL41" s="84">
        <v>5</v>
      </c>
      <c r="BM41" s="84">
        <v>4</v>
      </c>
      <c r="BN41" s="84">
        <v>5</v>
      </c>
      <c r="BO41" s="84"/>
      <c r="BP41" s="128">
        <f t="shared" si="12"/>
        <v>165</v>
      </c>
      <c r="BQ41" s="129">
        <f t="shared" si="23"/>
        <v>5.15625</v>
      </c>
      <c r="BR41" s="153" t="str">
        <f t="shared" si="4"/>
        <v>Trung bình</v>
      </c>
      <c r="BS41" s="84">
        <v>5</v>
      </c>
      <c r="BT41" s="84">
        <v>3</v>
      </c>
      <c r="BU41" s="84">
        <v>8</v>
      </c>
      <c r="BV41" s="84"/>
      <c r="BW41" s="84">
        <v>7</v>
      </c>
      <c r="BX41" s="84"/>
      <c r="BY41" s="84">
        <v>5</v>
      </c>
      <c r="BZ41" s="84"/>
      <c r="CA41" s="84">
        <v>5</v>
      </c>
      <c r="CB41" s="84"/>
      <c r="CC41" s="84">
        <v>5</v>
      </c>
      <c r="CD41" s="84">
        <v>3</v>
      </c>
      <c r="CE41" s="128">
        <f t="shared" si="13"/>
        <v>115</v>
      </c>
      <c r="CF41" s="129">
        <f t="shared" si="14"/>
        <v>6.052631578947368</v>
      </c>
      <c r="CG41" s="129">
        <f t="shared" si="15"/>
        <v>5.490196078431373</v>
      </c>
      <c r="CH41" s="57" t="str">
        <f t="shared" si="5"/>
        <v>Trung b×nh</v>
      </c>
      <c r="CI41" s="162">
        <f t="shared" si="16"/>
        <v>3</v>
      </c>
      <c r="CJ41" s="166" t="str">
        <f t="shared" si="17"/>
        <v>Lªn líp</v>
      </c>
      <c r="CK41" s="84">
        <v>5</v>
      </c>
      <c r="CL41" s="84"/>
      <c r="CM41" s="84">
        <v>5</v>
      </c>
      <c r="CN41" s="84"/>
      <c r="CO41" s="84">
        <v>5</v>
      </c>
      <c r="CP41" s="84"/>
      <c r="CQ41" s="84">
        <v>5</v>
      </c>
      <c r="CR41" s="84"/>
      <c r="CS41" s="84">
        <v>5</v>
      </c>
      <c r="CT41" s="84"/>
      <c r="CU41" s="84">
        <v>6</v>
      </c>
      <c r="CV41" s="84"/>
      <c r="CW41" s="84">
        <v>5</v>
      </c>
      <c r="CX41" s="84"/>
      <c r="CY41" s="84">
        <v>8</v>
      </c>
      <c r="CZ41" s="84"/>
      <c r="DA41" s="148">
        <f t="shared" si="18"/>
        <v>135</v>
      </c>
      <c r="DB41" s="147">
        <f t="shared" si="19"/>
        <v>5.4</v>
      </c>
      <c r="DC41" s="153" t="str">
        <f t="shared" si="6"/>
        <v>Trung bình</v>
      </c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128" t="e">
        <f>DN41*$CC$5+DL41*$CA$5+DJ41*$BY$5+DH41*$BW$5+DF41*$BU$5+#REF!*$BS$5</f>
        <v>#REF!</v>
      </c>
      <c r="DQ41" s="129" t="e">
        <f t="shared" si="20"/>
        <v>#REF!</v>
      </c>
      <c r="DR41" s="129" t="e">
        <f>(DP41+DA41)/$CG$5</f>
        <v>#REF!</v>
      </c>
      <c r="DS41" s="57" t="e">
        <f t="shared" si="7"/>
        <v>#REF!</v>
      </c>
      <c r="DT41" s="162" t="e">
        <f>SUM((IF(CK41&gt;=5,0,$AV$5)),(IF(CM41&gt;=5,0,CM$5)),(IF(CO41&gt;=5,0,$AZ$5)),(IF(CQ41&gt;=5,0,$BB$5)),,(IF(CS41&gt;=5,0,$BD$5)),(IF(CU41&gt;=5,0,$BF$5)),(IF(CW41&gt;=5,0,$BH$5)),,(IF(DD41&gt;=5,0,$BJ$5)),(IF(CY41&gt;=5,0,$BL$5)),(IF(#REF!&gt;=5,0,$BN$5)),(IF(#REF!&gt;=5,0,$BS$5)),(IF(DF41&gt;=5,0,$BU$5)),(IF(DH41&gt;=5,0,$BW$5)),(IF(DJ41&gt;=5,0,$BY$5)),(IF(DL41&gt;=5,0,$CA$5)),(IF(DN41&gt;=5,0,$CC$5)))</f>
        <v>#REF!</v>
      </c>
      <c r="DU41" s="166" t="str">
        <f t="shared" si="22"/>
        <v>Lªn líp</v>
      </c>
    </row>
    <row r="42" spans="1:125" ht="18" customHeight="1">
      <c r="A42" s="41">
        <v>37</v>
      </c>
      <c r="B42" s="108" t="s">
        <v>162</v>
      </c>
      <c r="C42" s="109" t="s">
        <v>163</v>
      </c>
      <c r="D42" s="110">
        <v>33247</v>
      </c>
      <c r="E42" s="111" t="s">
        <v>21</v>
      </c>
      <c r="F42" s="112"/>
      <c r="G42" s="113"/>
      <c r="H42" s="114">
        <v>6</v>
      </c>
      <c r="I42" s="114"/>
      <c r="J42" s="114"/>
      <c r="K42" s="114"/>
      <c r="L42" s="114"/>
      <c r="M42" s="114"/>
      <c r="N42" s="114">
        <v>5</v>
      </c>
      <c r="O42" s="114"/>
      <c r="P42" s="115">
        <v>6</v>
      </c>
      <c r="Q42" s="115"/>
      <c r="R42" s="115">
        <v>5</v>
      </c>
      <c r="S42" s="115"/>
      <c r="T42" s="115">
        <v>5</v>
      </c>
      <c r="U42" s="115"/>
      <c r="V42" s="115">
        <v>7</v>
      </c>
      <c r="W42" s="115"/>
      <c r="X42" s="115">
        <v>5</v>
      </c>
      <c r="Y42" s="115"/>
      <c r="Z42" s="115"/>
      <c r="AA42" s="115"/>
      <c r="AB42" s="116">
        <f>Z42*$Z$5+X42*$X$5+V42*$V$5+T42*$T$5+R42*$R$5+P42*$P$5</f>
        <v>98</v>
      </c>
      <c r="AC42" s="117">
        <f t="shared" si="9"/>
        <v>4.083333333333333</v>
      </c>
      <c r="AD42" s="115">
        <v>5</v>
      </c>
      <c r="AE42" s="115"/>
      <c r="AF42" s="115">
        <v>5</v>
      </c>
      <c r="AG42" s="115">
        <v>3</v>
      </c>
      <c r="AH42" s="115">
        <v>5</v>
      </c>
      <c r="AI42" s="115"/>
      <c r="AJ42" s="115">
        <v>8</v>
      </c>
      <c r="AK42" s="115"/>
      <c r="AL42" s="115">
        <v>6</v>
      </c>
      <c r="AM42" s="115"/>
      <c r="AN42" s="115"/>
      <c r="AO42" s="115"/>
      <c r="AP42" s="118">
        <f>AN42*$AN$5+AL42*$AL$5+AJ42*$AJ$5+AH42*$AH$5+AF42*$AF$5+AD42*$AD$5</f>
        <v>128</v>
      </c>
      <c r="AQ42" s="119">
        <f t="shared" si="1"/>
        <v>4.923076923076923</v>
      </c>
      <c r="AR42" s="119">
        <f>(AP42+AB42)/$AR$5</f>
        <v>4.52</v>
      </c>
      <c r="AS42" s="120" t="str">
        <f t="shared" si="3"/>
        <v>YÕu</v>
      </c>
      <c r="AT42" s="65">
        <f>SUM((IF(L42&gt;=5,0,$L$5)),(IF(N42&gt;=5,0,$N$5)),(IF(P42&gt;=5,0,$P$5)),(IF(R42&gt;=5,0,$R$5)),,(IF(T42&gt;=5,0,$T$5)),(IF(V42&gt;=5,0,$V$5)),(IF(AD42&gt;=5,0,$AD$5)),,(IF(AF42&gt;=5,0,$AF$5)),(IF(AH42&gt;=5,0,$AH$5)),(IF(AJ42&gt;=5,0,$AJ$5)),(IF(AL42&gt;=5,0,$AL$5)),(IF(AN42&gt;=5,0,$AN$5)))</f>
        <v>11</v>
      </c>
      <c r="AU42" s="121" t="str">
        <f t="shared" si="11"/>
        <v>Ngõng häc</v>
      </c>
      <c r="AV42" s="115">
        <v>6</v>
      </c>
      <c r="AW42" s="115"/>
      <c r="AX42" s="115">
        <v>6</v>
      </c>
      <c r="AY42" s="115"/>
      <c r="AZ42" s="115"/>
      <c r="BA42" s="115"/>
      <c r="BB42" s="115">
        <v>5</v>
      </c>
      <c r="BC42" s="115"/>
      <c r="BD42" s="115">
        <v>5</v>
      </c>
      <c r="BE42" s="115"/>
      <c r="BF42" s="115">
        <v>7</v>
      </c>
      <c r="BG42" s="115"/>
      <c r="BH42" s="115">
        <v>6</v>
      </c>
      <c r="BI42" s="115"/>
      <c r="BJ42" s="115">
        <v>7</v>
      </c>
      <c r="BK42" s="115"/>
      <c r="BL42" s="115"/>
      <c r="BM42" s="115"/>
      <c r="BN42" s="115"/>
      <c r="BO42" s="115"/>
      <c r="BP42" s="128">
        <f t="shared" si="12"/>
        <v>132</v>
      </c>
      <c r="BQ42" s="129">
        <f t="shared" si="23"/>
        <v>4.125</v>
      </c>
      <c r="BR42" s="153" t="str">
        <f t="shared" si="4"/>
        <v>Yếu</v>
      </c>
      <c r="BS42" s="115"/>
      <c r="BT42" s="115"/>
      <c r="BU42" s="115">
        <v>4</v>
      </c>
      <c r="BV42" s="115">
        <v>4</v>
      </c>
      <c r="BW42" s="115">
        <v>7</v>
      </c>
      <c r="BX42" s="115"/>
      <c r="BY42" s="115">
        <v>5</v>
      </c>
      <c r="BZ42" s="115"/>
      <c r="CA42" s="115">
        <v>5</v>
      </c>
      <c r="CB42" s="115">
        <v>4</v>
      </c>
      <c r="CC42" s="115">
        <v>9</v>
      </c>
      <c r="CD42" s="115"/>
      <c r="CE42" s="128">
        <f t="shared" si="13"/>
        <v>106</v>
      </c>
      <c r="CF42" s="129">
        <f t="shared" si="14"/>
        <v>5.578947368421052</v>
      </c>
      <c r="CG42" s="129">
        <f t="shared" si="15"/>
        <v>4.666666666666667</v>
      </c>
      <c r="CH42" s="120" t="str">
        <f t="shared" si="5"/>
        <v>YÕu</v>
      </c>
      <c r="CI42" s="162">
        <f t="shared" si="16"/>
        <v>15</v>
      </c>
      <c r="CJ42" s="166" t="str">
        <f t="shared" si="17"/>
        <v>Ngõng häc</v>
      </c>
      <c r="CK42" s="115"/>
      <c r="CL42" s="115"/>
      <c r="CM42" s="115">
        <v>1</v>
      </c>
      <c r="CN42" s="115"/>
      <c r="CO42" s="115"/>
      <c r="CP42" s="115"/>
      <c r="CQ42" s="115"/>
      <c r="CR42" s="115"/>
      <c r="CS42" s="115"/>
      <c r="CT42" s="115"/>
      <c r="CU42" s="115">
        <v>2</v>
      </c>
      <c r="CV42" s="115"/>
      <c r="CW42" s="115">
        <v>1</v>
      </c>
      <c r="CX42" s="115"/>
      <c r="CY42" s="115"/>
      <c r="CZ42" s="115"/>
      <c r="DA42" s="148">
        <f t="shared" si="18"/>
        <v>13</v>
      </c>
      <c r="DB42" s="147">
        <f t="shared" si="19"/>
        <v>0.52</v>
      </c>
      <c r="DC42" s="153" t="str">
        <f t="shared" si="6"/>
        <v>Kém</v>
      </c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28" t="e">
        <f>DN42*$CC$5+DL42*$CA$5+DJ42*$BY$5+DH42*$BW$5+DF42*$BU$5+#REF!*$BS$5</f>
        <v>#REF!</v>
      </c>
      <c r="DQ42" s="129" t="e">
        <f t="shared" si="20"/>
        <v>#REF!</v>
      </c>
      <c r="DR42" s="129" t="e">
        <f>(DP42+DA42)/$CG$5</f>
        <v>#REF!</v>
      </c>
      <c r="DS42" s="120" t="e">
        <f t="shared" si="7"/>
        <v>#REF!</v>
      </c>
      <c r="DT42" s="162" t="e">
        <f>SUM((IF(CK42&gt;=5,0,$AV$5)),(IF(CM42&gt;=5,0,CM$5)),(IF(CO42&gt;=5,0,$AZ$5)),(IF(CQ42&gt;=5,0,$BB$5)),,(IF(CS42&gt;=5,0,$BD$5)),(IF(CU42&gt;=5,0,$BF$5)),(IF(CW42&gt;=5,0,$BH$5)),,(IF(DD42&gt;=5,0,$BJ$5)),(IF(CY42&gt;=5,0,$BL$5)),(IF(#REF!&gt;=5,0,$BN$5)),(IF(#REF!&gt;=5,0,$BS$5)),(IF(DF42&gt;=5,0,$BU$5)),(IF(DH42&gt;=5,0,$BW$5)),(IF(DJ42&gt;=5,0,$BY$5)),(IF(DL42&gt;=5,0,$CA$5)),(IF(DN42&gt;=5,0,$CC$5)))</f>
        <v>#REF!</v>
      </c>
      <c r="DU42" s="166" t="str">
        <f t="shared" si="22"/>
        <v>Ngõng häc</v>
      </c>
    </row>
    <row r="43" spans="1:125" ht="18" customHeight="1">
      <c r="A43" s="41">
        <v>38</v>
      </c>
      <c r="B43" s="132" t="s">
        <v>174</v>
      </c>
      <c r="C43" s="133" t="s">
        <v>175</v>
      </c>
      <c r="D43" s="134">
        <v>33247</v>
      </c>
      <c r="E43" s="135" t="s">
        <v>21</v>
      </c>
      <c r="F43" s="136"/>
      <c r="G43" s="137"/>
      <c r="H43" s="138">
        <v>6</v>
      </c>
      <c r="I43" s="138"/>
      <c r="J43" s="138"/>
      <c r="K43" s="138"/>
      <c r="L43" s="138">
        <v>5</v>
      </c>
      <c r="M43" s="138"/>
      <c r="N43" s="138">
        <v>5</v>
      </c>
      <c r="O43" s="138"/>
      <c r="P43" s="139">
        <v>6</v>
      </c>
      <c r="Q43" s="139"/>
      <c r="R43" s="139">
        <v>5</v>
      </c>
      <c r="S43" s="139"/>
      <c r="T43" s="139">
        <v>5</v>
      </c>
      <c r="U43" s="139"/>
      <c r="V43" s="139">
        <v>7</v>
      </c>
      <c r="W43" s="139"/>
      <c r="X43" s="139">
        <v>5</v>
      </c>
      <c r="Y43" s="139"/>
      <c r="Z43" s="139">
        <v>5</v>
      </c>
      <c r="AA43" s="139"/>
      <c r="AB43" s="140">
        <f t="shared" si="8"/>
        <v>133</v>
      </c>
      <c r="AC43" s="141">
        <f t="shared" si="9"/>
        <v>5.541666666666667</v>
      </c>
      <c r="AD43" s="139">
        <v>5</v>
      </c>
      <c r="AE43" s="139"/>
      <c r="AF43" s="139">
        <v>5</v>
      </c>
      <c r="AG43" s="139">
        <v>3</v>
      </c>
      <c r="AH43" s="139">
        <v>5</v>
      </c>
      <c r="AI43" s="139"/>
      <c r="AJ43" s="139">
        <v>8</v>
      </c>
      <c r="AK43" s="139"/>
      <c r="AL43" s="139">
        <v>6</v>
      </c>
      <c r="AM43" s="139" t="s">
        <v>85</v>
      </c>
      <c r="AN43" s="139">
        <v>5</v>
      </c>
      <c r="AO43" s="139"/>
      <c r="AP43" s="142">
        <f t="shared" si="0"/>
        <v>148</v>
      </c>
      <c r="AQ43" s="143">
        <f t="shared" si="1"/>
        <v>5.6923076923076925</v>
      </c>
      <c r="AR43" s="143">
        <f t="shared" si="2"/>
        <v>5.62</v>
      </c>
      <c r="AS43" s="144" t="str">
        <f t="shared" si="3"/>
        <v>Trung b×nh</v>
      </c>
      <c r="AT43" s="65">
        <f>SUM((IF(L43&gt;=5,0,$L$5)),(IF(N43&gt;=5,0,$N$5)),(IF(P43&gt;=5,0,$P$5)),(IF(R43&gt;=5,0,$R$5)),,(IF(T43&gt;=5,0,$T$5)),(IF(V43&gt;=5,0,$V$5)),(IF(AD43&gt;=5,0,$AD$5)),,(IF(AF43&gt;=5,0,$AF$5)),(IF(AH43&gt;=5,0,$AH$5)),(IF(AJ43&gt;=5,0,$AJ$5)),(IF(AL43&gt;=5,0,$AL$5)),(IF(AN43&gt;=5,0,$AN$5)))</f>
        <v>0</v>
      </c>
      <c r="AU43" s="145" t="str">
        <f t="shared" si="11"/>
        <v>Lªn líp</v>
      </c>
      <c r="AV43" s="139">
        <v>5</v>
      </c>
      <c r="AW43" s="139">
        <v>3</v>
      </c>
      <c r="AX43" s="139">
        <v>5</v>
      </c>
      <c r="AY43" s="139"/>
      <c r="AZ43" s="139">
        <v>5</v>
      </c>
      <c r="BA43" s="139"/>
      <c r="BB43" s="139">
        <v>5</v>
      </c>
      <c r="BC43" s="139"/>
      <c r="BD43" s="139">
        <v>5</v>
      </c>
      <c r="BE43" s="139"/>
      <c r="BF43" s="139">
        <v>5</v>
      </c>
      <c r="BG43" s="139"/>
      <c r="BH43" s="139">
        <v>5</v>
      </c>
      <c r="BI43" s="139"/>
      <c r="BJ43" s="139">
        <v>5</v>
      </c>
      <c r="BK43" s="139"/>
      <c r="BL43" s="139">
        <v>6</v>
      </c>
      <c r="BM43" s="139"/>
      <c r="BN43" s="139">
        <v>5</v>
      </c>
      <c r="BO43" s="139"/>
      <c r="BP43" s="142">
        <f t="shared" si="12"/>
        <v>163</v>
      </c>
      <c r="BQ43" s="143">
        <f t="shared" si="23"/>
        <v>5.09375</v>
      </c>
      <c r="BR43" s="153" t="str">
        <f t="shared" si="4"/>
        <v>Trung bình</v>
      </c>
      <c r="BS43" s="139">
        <v>4</v>
      </c>
      <c r="BT43" s="139">
        <v>4</v>
      </c>
      <c r="BU43" s="139">
        <v>6</v>
      </c>
      <c r="BV43" s="139"/>
      <c r="BW43" s="139">
        <v>5</v>
      </c>
      <c r="BX43" s="139"/>
      <c r="BY43" s="139">
        <v>5</v>
      </c>
      <c r="BZ43" s="139"/>
      <c r="CA43" s="139">
        <v>5</v>
      </c>
      <c r="CB43" s="139"/>
      <c r="CC43" s="139">
        <v>6</v>
      </c>
      <c r="CD43" s="139"/>
      <c r="CE43" s="128">
        <f t="shared" si="13"/>
        <v>101</v>
      </c>
      <c r="CF43" s="129">
        <f t="shared" si="14"/>
        <v>5.315789473684211</v>
      </c>
      <c r="CG43" s="129">
        <f t="shared" si="15"/>
        <v>5.176470588235294</v>
      </c>
      <c r="CH43" s="144" t="str">
        <f t="shared" si="5"/>
        <v>Trung b×nh</v>
      </c>
      <c r="CI43" s="163">
        <f t="shared" si="16"/>
        <v>1</v>
      </c>
      <c r="CJ43" s="166" t="str">
        <f t="shared" si="17"/>
        <v>Lªn líp</v>
      </c>
      <c r="CK43" s="139">
        <v>6</v>
      </c>
      <c r="CL43" s="139"/>
      <c r="CM43" s="139">
        <v>7</v>
      </c>
      <c r="CN43" s="139"/>
      <c r="CO43" s="139">
        <v>6</v>
      </c>
      <c r="CP43" s="139"/>
      <c r="CQ43" s="139">
        <v>6</v>
      </c>
      <c r="CR43" s="139"/>
      <c r="CS43" s="139">
        <v>5</v>
      </c>
      <c r="CT43" s="139"/>
      <c r="CU43" s="139">
        <v>7</v>
      </c>
      <c r="CV43" s="139"/>
      <c r="CW43" s="139">
        <v>7</v>
      </c>
      <c r="CX43" s="139"/>
      <c r="CY43" s="139">
        <v>7</v>
      </c>
      <c r="CZ43" s="139"/>
      <c r="DA43" s="148">
        <f t="shared" si="18"/>
        <v>158</v>
      </c>
      <c r="DB43" s="147">
        <f t="shared" si="19"/>
        <v>6.32</v>
      </c>
      <c r="DC43" s="153" t="str">
        <f t="shared" si="6"/>
        <v>TB Khá</v>
      </c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28" t="e">
        <f>DN43*$CC$5+DL43*$CA$5+DJ43*$BY$5+DH43*$BW$5+DF43*$BU$5+#REF!*$BS$5</f>
        <v>#REF!</v>
      </c>
      <c r="DQ43" s="129" t="e">
        <f t="shared" si="20"/>
        <v>#REF!</v>
      </c>
      <c r="DR43" s="129" t="e">
        <f>(DP43+DA43)/$CG$5</f>
        <v>#REF!</v>
      </c>
      <c r="DS43" s="144" t="e">
        <f t="shared" si="7"/>
        <v>#REF!</v>
      </c>
      <c r="DT43" s="163" t="e">
        <f>SUM((IF(CK43&gt;=5,0,$AV$5)),(IF(CM43&gt;=5,0,CM$5)),(IF(CO43&gt;=5,0,$AZ$5)),(IF(CQ43&gt;=5,0,$BB$5)),,(IF(CS43&gt;=5,0,$BD$5)),(IF(CU43&gt;=5,0,$BF$5)),(IF(CW43&gt;=5,0,$BH$5)),,(IF(DD43&gt;=5,0,$BJ$5)),(IF(CY43&gt;=5,0,$BL$5)),(IF(#REF!&gt;=5,0,$BN$5)),(IF(#REF!&gt;=5,0,$BS$5)),(IF(DF43&gt;=5,0,$BU$5)),(IF(DH43&gt;=5,0,$BW$5)),(IF(DJ43&gt;=5,0,$BY$5)),(IF(DL43&gt;=5,0,$CA$5)),(IF(DN43&gt;=5,0,$CC$5)))</f>
        <v>#REF!</v>
      </c>
      <c r="DU43" s="166" t="str">
        <f t="shared" si="22"/>
        <v>Lªn líp</v>
      </c>
    </row>
    <row r="44" spans="45:125" ht="18" customHeight="1">
      <c r="AS44" s="70"/>
      <c r="AT44" s="85"/>
      <c r="AU44" s="71"/>
      <c r="CH44" s="70"/>
      <c r="CI44" s="85"/>
      <c r="CJ44" s="71"/>
      <c r="DS44" s="70"/>
      <c r="DT44" s="85"/>
      <c r="DU44" s="71"/>
    </row>
    <row r="45" spans="45:125" ht="18" customHeight="1">
      <c r="AS45" s="70"/>
      <c r="AT45" s="85"/>
      <c r="AU45" s="71"/>
      <c r="BR45" s="154" t="s">
        <v>172</v>
      </c>
      <c r="BS45" s="155">
        <f>COUNTIF($BR$6:$BR$43,"Giỏi")</f>
        <v>2</v>
      </c>
      <c r="BT45" s="156" t="s">
        <v>166</v>
      </c>
      <c r="CC45" s="155">
        <f>COUNTIF($BR$5:$BR$43,"Trung bình")</f>
        <v>8</v>
      </c>
      <c r="CD45" s="156"/>
      <c r="CE45" s="167" t="s">
        <v>172</v>
      </c>
      <c r="CF45" s="168">
        <f>COUNTIF($CH$6:$CH$43,"Giái")</f>
        <v>3</v>
      </c>
      <c r="CG45" s="179" t="s">
        <v>224</v>
      </c>
      <c r="CH45" s="179"/>
      <c r="CI45" s="85"/>
      <c r="CJ45" s="71"/>
      <c r="DA45" s="167" t="s">
        <v>172</v>
      </c>
      <c r="DB45" s="168">
        <f>COUNTIF($DC$6:$DC$43,"Giỏi")</f>
        <v>2</v>
      </c>
      <c r="DC45" s="154" t="s">
        <v>172</v>
      </c>
      <c r="DN45" s="155"/>
      <c r="DO45" s="156"/>
      <c r="DS45" s="70"/>
      <c r="DT45" s="85"/>
      <c r="DU45" s="71"/>
    </row>
    <row r="46" spans="45:125" ht="18" customHeight="1">
      <c r="AS46" s="70"/>
      <c r="AT46" s="85"/>
      <c r="AU46" s="71"/>
      <c r="BR46" s="154" t="s">
        <v>171</v>
      </c>
      <c r="BS46" s="155">
        <f>COUNTIF($BR$5:$BR$43,"Khá")</f>
        <v>11</v>
      </c>
      <c r="BT46" s="157" t="s">
        <v>194</v>
      </c>
      <c r="CC46" s="155">
        <f>COUNTIF($BR$5:$BR$43,"Yếu")</f>
        <v>1</v>
      </c>
      <c r="CD46" s="156"/>
      <c r="CE46" s="169" t="s">
        <v>171</v>
      </c>
      <c r="CF46" s="170">
        <f>COUNTIF($CH$6:$CH$43,"Kh¸")</f>
        <v>16</v>
      </c>
      <c r="CG46" s="180">
        <f>COUNTIF($CJ$6:$CJ$43,"Lªn líp")</f>
        <v>37</v>
      </c>
      <c r="CH46" s="180"/>
      <c r="CI46" s="85"/>
      <c r="CJ46" s="71"/>
      <c r="DA46" s="169" t="s">
        <v>171</v>
      </c>
      <c r="DB46" s="170">
        <f>COUNTIF($DC$6:$DC$43,"Khá")</f>
        <v>16</v>
      </c>
      <c r="DC46" s="154" t="s">
        <v>171</v>
      </c>
      <c r="DN46" s="155"/>
      <c r="DO46" s="156"/>
      <c r="DS46" s="70"/>
      <c r="DT46" s="85"/>
      <c r="DU46" s="71"/>
    </row>
    <row r="47" spans="45:125" ht="18" customHeight="1">
      <c r="AS47" s="70"/>
      <c r="AT47" s="85"/>
      <c r="AU47" s="71"/>
      <c r="BR47" s="154" t="s">
        <v>195</v>
      </c>
      <c r="BS47" s="155">
        <f>COUNTIF($BR$5:$BR$43,"TB Khá")</f>
        <v>16</v>
      </c>
      <c r="BT47" s="158" t="s">
        <v>196</v>
      </c>
      <c r="CC47" s="155">
        <f>COUNTIF($BR$6:$BR$43,"Kém")</f>
        <v>0</v>
      </c>
      <c r="CD47" s="159"/>
      <c r="CE47" s="169" t="s">
        <v>225</v>
      </c>
      <c r="CF47" s="170">
        <f>COUNTIF($CH$6:$CH$43,"TB Kh¸")</f>
        <v>12</v>
      </c>
      <c r="CG47" s="174" t="s">
        <v>226</v>
      </c>
      <c r="CH47" s="174"/>
      <c r="CI47" s="85"/>
      <c r="CJ47" s="71"/>
      <c r="DA47" s="169" t="s">
        <v>225</v>
      </c>
      <c r="DB47" s="170">
        <f>COUNTIF($DC$6:$DC$43,"TB Khá")</f>
        <v>12</v>
      </c>
      <c r="DC47" s="154" t="s">
        <v>195</v>
      </c>
      <c r="DN47" s="155"/>
      <c r="DO47" s="159"/>
      <c r="DS47" s="70"/>
      <c r="DT47" s="85"/>
      <c r="DU47" s="71"/>
    </row>
    <row r="48" spans="45:125" ht="18" customHeight="1">
      <c r="AS48" s="70"/>
      <c r="AT48" s="85"/>
      <c r="AU48" s="71"/>
      <c r="BR48" s="81"/>
      <c r="BS48" s="81"/>
      <c r="BT48" s="81"/>
      <c r="CC48" s="81">
        <f>CC45+CC46+CC47+BS45+BS46+BS47</f>
        <v>38</v>
      </c>
      <c r="CD48" s="81"/>
      <c r="CE48" s="169" t="s">
        <v>227</v>
      </c>
      <c r="CF48" s="170">
        <f>COUNTIF($CH$6:$CH$43,"Trung b×nh")</f>
        <v>6</v>
      </c>
      <c r="CG48" s="181">
        <f>COUNTIF($CJ$6:$CJ$43,"Ngõng häc")</f>
        <v>1</v>
      </c>
      <c r="CH48" s="181"/>
      <c r="CI48" s="85"/>
      <c r="CJ48" s="71"/>
      <c r="DA48" s="169" t="s">
        <v>227</v>
      </c>
      <c r="DB48" s="170">
        <f>COUNTIF($DC$6:$DC$43,"Trung bình")</f>
        <v>6</v>
      </c>
      <c r="DC48" s="81"/>
      <c r="DN48" s="81"/>
      <c r="DO48" s="81"/>
      <c r="DS48" s="70"/>
      <c r="DT48" s="85"/>
      <c r="DU48" s="71"/>
    </row>
    <row r="49" spans="45:125" ht="18" customHeight="1">
      <c r="AS49" s="70"/>
      <c r="AT49" s="85"/>
      <c r="AU49" s="71"/>
      <c r="CE49" s="169" t="s">
        <v>228</v>
      </c>
      <c r="CF49" s="170">
        <f>COUNTIF($CH$6:$CH$43,"YÕu")</f>
        <v>1</v>
      </c>
      <c r="CG49" s="174" t="s">
        <v>229</v>
      </c>
      <c r="CH49" s="174"/>
      <c r="CI49" s="85"/>
      <c r="CJ49" s="71"/>
      <c r="DA49" s="169" t="s">
        <v>228</v>
      </c>
      <c r="DB49" s="170">
        <f>COUNTIF($DC$6:$DC$43,"Yếu")</f>
        <v>1</v>
      </c>
      <c r="DS49" s="70"/>
      <c r="DT49" s="85"/>
      <c r="DU49" s="71"/>
    </row>
    <row r="50" spans="45:125" ht="18" customHeight="1">
      <c r="AS50" s="70"/>
      <c r="AT50" s="85"/>
      <c r="AU50" s="71"/>
      <c r="CE50" s="171" t="s">
        <v>230</v>
      </c>
      <c r="CF50" s="172">
        <f>COUNTIF($CH$6:$CH$43,"KÐm")</f>
        <v>0</v>
      </c>
      <c r="CG50" s="175">
        <f>COUNTIF($CJ$6:$CJ$43,"Th«i häc")</f>
        <v>0</v>
      </c>
      <c r="CH50" s="175"/>
      <c r="CI50" s="85"/>
      <c r="CJ50" s="71"/>
      <c r="DA50" s="171" t="s">
        <v>230</v>
      </c>
      <c r="DB50" s="172">
        <f>COUNTIF($DC$6:$DC$43,"Kém")</f>
        <v>1</v>
      </c>
      <c r="DS50" s="70"/>
      <c r="DT50" s="85"/>
      <c r="DU50" s="71"/>
    </row>
    <row r="51" spans="45:125" ht="18" customHeight="1">
      <c r="AS51" s="70"/>
      <c r="AT51" s="85"/>
      <c r="AU51" s="71"/>
      <c r="CE51" s="173" t="s">
        <v>65</v>
      </c>
      <c r="CF51" s="176">
        <f>SUM(CG45:CG50)</f>
        <v>38</v>
      </c>
      <c r="CG51" s="177"/>
      <c r="CH51" s="178"/>
      <c r="CI51" s="85"/>
      <c r="CJ51" s="71"/>
      <c r="DB51" s="42">
        <f>SUM(DB45:DB50)</f>
        <v>38</v>
      </c>
      <c r="DS51" s="70"/>
      <c r="DT51" s="85"/>
      <c r="DU51" s="71"/>
    </row>
    <row r="52" spans="45:125" ht="18" customHeight="1">
      <c r="AS52" s="70"/>
      <c r="AT52" s="85"/>
      <c r="AU52" s="71"/>
      <c r="CH52" s="70"/>
      <c r="CI52" s="85"/>
      <c r="CJ52" s="71"/>
      <c r="DS52" s="70"/>
      <c r="DT52" s="85"/>
      <c r="DU52" s="71"/>
    </row>
    <row r="53" spans="1:125" ht="18" customHeight="1">
      <c r="A53" s="41">
        <v>39</v>
      </c>
      <c r="B53" s="122" t="s">
        <v>176</v>
      </c>
      <c r="C53" s="123" t="s">
        <v>173</v>
      </c>
      <c r="D53" s="7">
        <v>33213</v>
      </c>
      <c r="E53" s="4" t="s">
        <v>21</v>
      </c>
      <c r="F53" s="8"/>
      <c r="G53" s="9"/>
      <c r="H53" s="124">
        <v>7</v>
      </c>
      <c r="I53" s="124"/>
      <c r="J53" s="124"/>
      <c r="K53" s="124"/>
      <c r="L53" s="124"/>
      <c r="M53" s="124"/>
      <c r="N53" s="124">
        <v>6</v>
      </c>
      <c r="O53" s="124"/>
      <c r="P53" s="125">
        <v>5</v>
      </c>
      <c r="Q53" s="125"/>
      <c r="R53" s="125">
        <v>5</v>
      </c>
      <c r="S53" s="125"/>
      <c r="T53" s="125">
        <v>6</v>
      </c>
      <c r="U53" s="125"/>
      <c r="V53" s="125">
        <v>5</v>
      </c>
      <c r="W53" s="125"/>
      <c r="X53" s="125">
        <v>6</v>
      </c>
      <c r="Y53" s="125"/>
      <c r="Z53" s="125">
        <v>4</v>
      </c>
      <c r="AA53" s="125">
        <v>4</v>
      </c>
      <c r="AB53" s="126">
        <f>Z53*$Z$5+X53*$X$5+V53*$V$5+T53*$T$5+R53*$R$5+P53*$P$5</f>
        <v>119</v>
      </c>
      <c r="AC53" s="127">
        <f>AB53/$AB$5</f>
        <v>4.958333333333333</v>
      </c>
      <c r="AD53" s="125">
        <v>5</v>
      </c>
      <c r="AE53" s="125"/>
      <c r="AF53" s="125">
        <v>5</v>
      </c>
      <c r="AG53" s="125">
        <v>3</v>
      </c>
      <c r="AH53" s="125">
        <v>5</v>
      </c>
      <c r="AI53" s="125"/>
      <c r="AJ53" s="125">
        <v>5</v>
      </c>
      <c r="AK53" s="125">
        <v>2</v>
      </c>
      <c r="AL53" s="125">
        <v>6</v>
      </c>
      <c r="AM53" s="125">
        <v>3</v>
      </c>
      <c r="AN53" s="125">
        <v>6</v>
      </c>
      <c r="AO53" s="125"/>
      <c r="AP53" s="128">
        <f>AN53*$AN$5+AL53*$AL$5+AJ53*$AJ$5+AH53*$AH$5+AF53*$AF$5+AD53*$AD$5</f>
        <v>137</v>
      </c>
      <c r="AQ53" s="129">
        <f>AP53/$AP$5</f>
        <v>5.269230769230769</v>
      </c>
      <c r="AR53" s="129">
        <f>(AP53+AB53)/$AR$5</f>
        <v>5.12</v>
      </c>
      <c r="AS53" s="130" t="str">
        <f>IF(AR53&gt;=8.995,"XuÊt s¾c",IF(AR53&gt;=7.995,"Giái",IF(AR53&gt;=6.995,"Kh¸",IF(AR53&gt;=5.995,"TB Kh¸",IF(AR53&gt;=4.995,"Trung b×nh",IF(AR53&gt;=3.995,"YÕu",IF(AR53&lt;3.995,"KÐm")))))))</f>
        <v>Trung b×nh</v>
      </c>
      <c r="AT53" s="65">
        <f>SUM((IF(L53&gt;=5,0,$L$5)),(IF(N53&gt;=5,0,$N$5)),(IF(P53&gt;=5,0,$P$5)),(IF(R53&gt;=5,0,$R$5)),,(IF(T53&gt;=5,0,$T$5)),(IF(V53&gt;=5,0,$V$5)),(IF(AD53&gt;=5,0,$AD$5)),,(IF(AF53&gt;=5,0,$AF$5)),(IF(AH53&gt;=5,0,$AH$5)),(IF(AJ53&gt;=5,0,$AJ$5)),(IF(AL53&gt;=5,0,$AL$5)),(IF(AN53&gt;=5,0,$AN$5)))</f>
        <v>7</v>
      </c>
      <c r="AU53" s="131" t="str">
        <f>IF($AR53&lt;3.495,"Th«i häc",IF($AR53&lt;4.995,"Ngõng häc",IF($AT53&gt;25,"Ngõng häc","Lªn líp")))</f>
        <v>Lªn líp</v>
      </c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8">
        <f>BN53*$BN$5+BL53*$BL$5+BJ53*$BJ$5+BH53*$BH$5+BF53*$BF$5+BD53*$BD$5+BB53*$BB$5+AZ53*$AZ$5+AX53*$AX$5+AV53*$AV$5</f>
        <v>0</v>
      </c>
      <c r="BQ53" s="129">
        <f>BP53/$BP$5</f>
        <v>0</v>
      </c>
      <c r="BR53" s="153" t="str">
        <f>IF(BQ53&gt;=8.995,"Xuất sắc",IF(BQ53&gt;=7.995,"Giỏi",IF(BQ53&gt;=6.995,"Khá",IF(BQ53&gt;=5.995,"TB Khá",IF(BQ53&gt;=4.995,"Trung bình",IF(BQ53&gt;=3.995,"Yếu",IF(BQ53&lt;3.995,"Kém")))))))</f>
        <v>Kém</v>
      </c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8">
        <f>CC53*$CC$5+CA53*$CA$5+BY53*$BY$5+BW53*$BW$5+BU53*$BU$5+BS53*$BS$5</f>
        <v>0</v>
      </c>
      <c r="CF53" s="129">
        <f>CE53/$CE$5</f>
        <v>0</v>
      </c>
      <c r="CG53" s="129">
        <f>(CE53+BP53)/$CG$5</f>
        <v>0</v>
      </c>
      <c r="CH53" s="130" t="str">
        <f>IF(CG53&gt;=8.995,"XuÊt s¾c",IF(CG53&gt;=7.995,"Giái",IF(CG53&gt;=6.995,"Kh¸",IF(CG53&gt;=5.995,"TB Kh¸",IF(CG53&gt;=4.995,"Trung b×nh",IF(CG53&gt;=3.995,"YÕu",IF(CG53&lt;3.995,"KÐm")))))))</f>
        <v>KÐm</v>
      </c>
      <c r="CI53" s="162">
        <f>SUM((IF(AV53&gt;=5,0,$AV$5)),(IF(AX53&gt;=5,0,AX$5)),(IF(AZ53&gt;=5,0,$AZ$5)),(IF(BB53&gt;=5,0,$BB$5)),,(IF(BD53&gt;=5,0,$BD$5)),(IF(BF53&gt;=5,0,$BF$5)),(IF(BH53&gt;=5,0,$BH$5)),,(IF(BJ53&gt;=5,0,$BJ$5)),(IF(BL53&gt;=5,0,$BL$5)),(IF(BN53&gt;=5,0,$BN$5)),(IF(BS53&gt;=5,0,$BS$5)),(IF(BU53&gt;=5,0,$BU$5)),(IF(BW53&gt;=5,0,$BW$5)),(IF(BY53&gt;=5,0,$BY$5)),(IF(CA53&gt;=5,0,$CA$5)),(IF(CC53&gt;=5,0,$CC$5)))</f>
        <v>51</v>
      </c>
      <c r="CJ53" s="166" t="str">
        <f>IF($CG53&lt;3.495,"Th«i häc",IF($CG53&lt;4.995,"Ngõng häc",IF($CI53&gt;25,"Ngõng häc","Lªn líp")))</f>
        <v>Th«i häc</v>
      </c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8" t="e">
        <f>#REF!*$BN$5+CY53*$BL$5+DD53*$BJ$5+CW53*$BH$5+CU53*$BF$5+CS53*$BD$5+CQ53*$BB$5+CO53*$AZ$5+CM53*$AX$5+CK53*$AV$5</f>
        <v>#REF!</v>
      </c>
      <c r="DB53" s="129" t="e">
        <f>DA53/$BP$5</f>
        <v>#REF!</v>
      </c>
      <c r="DC53" s="153" t="e">
        <f>IF(DB53&gt;=8.995,"Xuất sắc",IF(DB53&gt;=7.995,"Giỏi",IF(DB53&gt;=6.995,"Khá",IF(DB53&gt;=5.995,"TB Khá",IF(DB53&gt;=4.995,"Trung bình",IF(DB53&gt;=3.995,"Yếu",IF(DB53&lt;3.995,"Kém")))))))</f>
        <v>#REF!</v>
      </c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8" t="e">
        <f>DN53*$CC$5+DL53*$CA$5+DJ53*$BY$5+DH53*$BW$5+DF53*$BU$5+#REF!*$BS$5</f>
        <v>#REF!</v>
      </c>
      <c r="DQ53" s="129" t="e">
        <f>DP53/$CE$5</f>
        <v>#REF!</v>
      </c>
      <c r="DR53" s="129" t="e">
        <f>(DP53+DA53)/$CG$5</f>
        <v>#REF!</v>
      </c>
      <c r="DS53" s="130" t="e">
        <f>IF(DR53&gt;=8.995,"XuÊt s¾c",IF(DR53&gt;=7.995,"Giái",IF(DR53&gt;=6.995,"Kh¸",IF(DR53&gt;=5.995,"TB Kh¸",IF(DR53&gt;=4.995,"Trung b×nh",IF(DR53&gt;=3.995,"YÕu",IF(DR53&lt;3.995,"KÐm")))))))</f>
        <v>#REF!</v>
      </c>
      <c r="DT53" s="162" t="e">
        <f>SUM((IF(CK53&gt;=5,0,$AV$5)),(IF(CM53&gt;=5,0,CM$5)),(IF(CO53&gt;=5,0,$AZ$5)),(IF(CQ53&gt;=5,0,$BB$5)),,(IF(CS53&gt;=5,0,$BD$5)),(IF(CU53&gt;=5,0,$BF$5)),(IF(CW53&gt;=5,0,$BH$5)),,(IF(DD53&gt;=5,0,$BJ$5)),(IF(CY53&gt;=5,0,$BL$5)),(IF(#REF!&gt;=5,0,$BN$5)),(IF(#REF!&gt;=5,0,$BS$5)),(IF(DF53&gt;=5,0,$BU$5)),(IF(DH53&gt;=5,0,$BW$5)),(IF(DJ53&gt;=5,0,$BY$5)),(IF(DL53&gt;=5,0,$CA$5)),(IF(DN53&gt;=5,0,$CC$5)))</f>
        <v>#REF!</v>
      </c>
      <c r="DU53" s="166" t="str">
        <f>IF($CG53&lt;3.495,"Th«i häc",IF($CG53&lt;4.995,"Ngõng häc",IF($CI53&gt;25,"Ngõng häc","Lªn líp")))</f>
        <v>Th«i häc</v>
      </c>
    </row>
    <row r="54" spans="1:125" ht="18" customHeight="1">
      <c r="A54" s="18">
        <v>5</v>
      </c>
      <c r="B54" s="61" t="s">
        <v>54</v>
      </c>
      <c r="C54" s="63" t="s">
        <v>40</v>
      </c>
      <c r="D54" s="7">
        <v>30960</v>
      </c>
      <c r="E54" s="4" t="s">
        <v>21</v>
      </c>
      <c r="F54" s="8" t="s">
        <v>12</v>
      </c>
      <c r="G54" s="9" t="s">
        <v>55</v>
      </c>
      <c r="H54" s="11">
        <v>7</v>
      </c>
      <c r="I54" s="11"/>
      <c r="J54" s="11"/>
      <c r="K54" s="11"/>
      <c r="L54" s="11">
        <v>0</v>
      </c>
      <c r="M54" s="11"/>
      <c r="N54" s="11">
        <v>0</v>
      </c>
      <c r="O54" s="11"/>
      <c r="P54" s="11"/>
      <c r="Q54" s="11"/>
      <c r="R54" s="11">
        <v>1</v>
      </c>
      <c r="S54" s="11"/>
      <c r="T54" s="11">
        <v>3</v>
      </c>
      <c r="U54" s="11"/>
      <c r="V54" s="11">
        <v>0</v>
      </c>
      <c r="W54" s="11"/>
      <c r="X54" s="11"/>
      <c r="Y54" s="11"/>
      <c r="Z54" s="11"/>
      <c r="AA54" s="11"/>
      <c r="AB54" s="25">
        <f>V54*$V$5+T54*$T$5+R54*$R$5+P54*$P$5+N54*$N$5+L54*$L$5</f>
        <v>12</v>
      </c>
      <c r="AC54" s="26">
        <f>AB54/$AB$5</f>
        <v>0.5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4">
        <f>AN54*$AN$5+AL54*$AL$5+AJ54*$AJ$5+AH54*$AH$5+AF54*$AF$5+AD54*$AD$5</f>
        <v>0</v>
      </c>
      <c r="AQ54" s="45">
        <f>AP54/$AP$5</f>
        <v>0</v>
      </c>
      <c r="AR54" s="106" t="s">
        <v>172</v>
      </c>
      <c r="AS54" s="101">
        <f>COUNTIF($AS$6:$AS$43,"Giái")</f>
        <v>1</v>
      </c>
      <c r="AT54" s="107"/>
      <c r="AU54" s="99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44">
        <f>BN54*$AN$5+BL54*$AL$5+BJ54*$AJ$5+BH54*$AH$5+BF54*$AF$5+AV54*$AD$5</f>
        <v>0</v>
      </c>
      <c r="BQ54" s="45">
        <f>BP54/$AP$5</f>
        <v>0</v>
      </c>
      <c r="BR54" s="45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44">
        <f>CC54*$AN$5+CA54*$AL$5+BY54*$AJ$5+BW54*$AH$5+BU54*$AF$5+BK54*$AD$5</f>
        <v>0</v>
      </c>
      <c r="CF54" s="45">
        <f>CE54/$AP$5</f>
        <v>0</v>
      </c>
      <c r="CG54" s="106" t="s">
        <v>172</v>
      </c>
      <c r="CH54" s="101">
        <f>COUNTIF($AS$6:$AS$43,"Giái")</f>
        <v>1</v>
      </c>
      <c r="CI54" s="107"/>
      <c r="CJ54" s="99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44" t="e">
        <f>#REF!*$AN$5+CY54*$AL$5+DD54*$AJ$5+CW54*$AH$5+CU54*$AF$5+CK54*$AD$5</f>
        <v>#REF!</v>
      </c>
      <c r="DB54" s="45" t="e">
        <f>DA54/$AP$5</f>
        <v>#REF!</v>
      </c>
      <c r="DC54" s="45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44">
        <f>DN54*$AN$5+DL54*$AL$5+DJ54*$AJ$5+DH54*$AH$5+DF54*$AF$5+DE54*$AD$5</f>
        <v>0</v>
      </c>
      <c r="DQ54" s="45">
        <f>DP54/$AP$5</f>
        <v>0</v>
      </c>
      <c r="DR54" s="106" t="s">
        <v>172</v>
      </c>
      <c r="DS54" s="101">
        <f>COUNTIF($AS$6:$AS$43,"Giái")</f>
        <v>1</v>
      </c>
      <c r="DT54" s="107"/>
      <c r="DU54" s="99"/>
    </row>
    <row r="55" spans="1:125" ht="18" customHeight="1">
      <c r="A55" s="18">
        <v>4</v>
      </c>
      <c r="B55" s="61" t="s">
        <v>53</v>
      </c>
      <c r="C55" s="62" t="s">
        <v>31</v>
      </c>
      <c r="D55" s="7">
        <v>33418</v>
      </c>
      <c r="E55" s="4" t="s">
        <v>21</v>
      </c>
      <c r="F55" s="8" t="s">
        <v>6</v>
      </c>
      <c r="G55" s="9" t="s">
        <v>30</v>
      </c>
      <c r="H55" s="11"/>
      <c r="I55" s="11"/>
      <c r="J55" s="11"/>
      <c r="K55" s="11"/>
      <c r="L55" s="11">
        <v>7</v>
      </c>
      <c r="M55" s="11"/>
      <c r="N55" s="11">
        <v>3</v>
      </c>
      <c r="O55" s="11"/>
      <c r="P55" s="11">
        <v>4</v>
      </c>
      <c r="Q55" s="11"/>
      <c r="R55" s="11">
        <v>6</v>
      </c>
      <c r="S55" s="11"/>
      <c r="T55" s="11">
        <v>7</v>
      </c>
      <c r="U55" s="11"/>
      <c r="V55" s="11">
        <v>5</v>
      </c>
      <c r="W55" s="11"/>
      <c r="X55" s="11"/>
      <c r="Y55" s="11"/>
      <c r="Z55" s="11"/>
      <c r="AA55" s="11"/>
      <c r="AB55" s="25">
        <f>V55*$V$5+T55*$T$5+R55*$R$5+P55*$P$5+N55*$N$5+L55*$L$5</f>
        <v>134</v>
      </c>
      <c r="AC55" s="26">
        <f>AB55/$AB$5</f>
        <v>5.583333333333333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4">
        <f>AN55*$AN$5+AL55*$AL$5+AJ55*$AJ$5+AH55*$AH$5+AF55*$AF$5+AD55*$AD$5</f>
        <v>0</v>
      </c>
      <c r="AQ55" s="45">
        <f>AP55/$AP$5</f>
        <v>0</v>
      </c>
      <c r="AR55" s="100" t="s">
        <v>171</v>
      </c>
      <c r="AS55" s="101">
        <f>COUNTIF($AS$6:$AS$43,"Kh¸")</f>
        <v>9</v>
      </c>
      <c r="AT55" s="105"/>
      <c r="AU55" s="13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44">
        <f>BN55*$AN$5+BL55*$AL$5+BJ55*$AJ$5+BH55*$AH$5+BF55*$AF$5+AV55*$AD$5</f>
        <v>0</v>
      </c>
      <c r="BQ55" s="45">
        <f>BP55/$AP$5</f>
        <v>0</v>
      </c>
      <c r="BR55" s="45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44">
        <f>CC55*$AN$5+CA55*$AL$5+BY55*$AJ$5+BW55*$AH$5+BU55*$AF$5+BK55*$AD$5</f>
        <v>0</v>
      </c>
      <c r="CF55" s="45">
        <f>CE55/$AP$5</f>
        <v>0</v>
      </c>
      <c r="CG55" s="100" t="s">
        <v>171</v>
      </c>
      <c r="CH55" s="101">
        <f>COUNTIF($AS$6:$AS$43,"Kh¸")</f>
        <v>9</v>
      </c>
      <c r="CI55" s="105"/>
      <c r="CJ55" s="13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44" t="e">
        <f>#REF!*$AN$5+CY55*$AL$5+DD55*$AJ$5+CW55*$AH$5+CU55*$AF$5+CK55*$AD$5</f>
        <v>#REF!</v>
      </c>
      <c r="DB55" s="45" t="e">
        <f>DA55/$AP$5</f>
        <v>#REF!</v>
      </c>
      <c r="DC55" s="45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44">
        <f>DN55*$AN$5+DL55*$AL$5+DJ55*$AJ$5+DH55*$AH$5+DF55*$AF$5+DE55*$AD$5</f>
        <v>0</v>
      </c>
      <c r="DQ55" s="45">
        <f>DP55/$AP$5</f>
        <v>0</v>
      </c>
      <c r="DR55" s="100" t="s">
        <v>171</v>
      </c>
      <c r="DS55" s="101">
        <f>COUNTIF($AS$6:$AS$43,"Kh¸")</f>
        <v>9</v>
      </c>
      <c r="DT55" s="105"/>
      <c r="DU55" s="13"/>
    </row>
    <row r="56" spans="1:125" ht="18" customHeight="1">
      <c r="A56" s="18"/>
      <c r="B56" s="61"/>
      <c r="C56" s="62"/>
      <c r="D56" s="7"/>
      <c r="E56" s="4"/>
      <c r="F56" s="8"/>
      <c r="G56" s="9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5"/>
      <c r="AC56" s="26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4"/>
      <c r="AQ56" s="45"/>
      <c r="AR56" s="100" t="s">
        <v>164</v>
      </c>
      <c r="AS56" s="101">
        <f>COUNTIF($AS$6:$AS$43,"TB Kh¸")</f>
        <v>18</v>
      </c>
      <c r="AT56" s="102" t="s">
        <v>165</v>
      </c>
      <c r="AU56" s="101">
        <f>COUNTIF($AU$6:$AU$43,"Lªn líp")</f>
        <v>37</v>
      </c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44"/>
      <c r="BQ56" s="45"/>
      <c r="BR56" s="45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44"/>
      <c r="CF56" s="45"/>
      <c r="CG56" s="100" t="s">
        <v>164</v>
      </c>
      <c r="CH56" s="101">
        <f>COUNTIF($AS$6:$AS$43,"TB Kh¸")</f>
        <v>18</v>
      </c>
      <c r="CI56" s="102" t="s">
        <v>165</v>
      </c>
      <c r="CJ56" s="101">
        <f>COUNTIF($AU$6:$AU$43,"Lªn líp")</f>
        <v>37</v>
      </c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44"/>
      <c r="DB56" s="45"/>
      <c r="DC56" s="45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44"/>
      <c r="DQ56" s="45"/>
      <c r="DR56" s="100" t="s">
        <v>164</v>
      </c>
      <c r="DS56" s="101">
        <f>COUNTIF($AS$6:$AS$43,"TB Kh¸")</f>
        <v>18</v>
      </c>
      <c r="DT56" s="102" t="s">
        <v>165</v>
      </c>
      <c r="DU56" s="101">
        <f>COUNTIF($AU$6:$AU$43,"Lªn líp")</f>
        <v>37</v>
      </c>
    </row>
    <row r="57" spans="1:125" ht="18" customHeight="1">
      <c r="A57" s="18"/>
      <c r="B57" s="61"/>
      <c r="C57" s="62"/>
      <c r="D57" s="7"/>
      <c r="E57" s="4"/>
      <c r="F57" s="8"/>
      <c r="G57" s="9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25"/>
      <c r="AC57" s="26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4"/>
      <c r="AQ57" s="45"/>
      <c r="AR57" s="100" t="s">
        <v>166</v>
      </c>
      <c r="AS57" s="101">
        <f>COUNTIF($AS$6:$AS$43,"Trung b×nh")</f>
        <v>9</v>
      </c>
      <c r="AT57" s="102" t="s">
        <v>167</v>
      </c>
      <c r="AU57" s="101">
        <f>COUNTIF($AU$6:$AU$43,"Ngõng häc")</f>
        <v>1</v>
      </c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44"/>
      <c r="BQ57" s="45"/>
      <c r="BR57" s="45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44"/>
      <c r="CF57" s="45"/>
      <c r="CG57" s="100" t="s">
        <v>166</v>
      </c>
      <c r="CH57" s="101">
        <f>COUNTIF($AS$6:$AS$43,"Trung b×nh")</f>
        <v>9</v>
      </c>
      <c r="CI57" s="102" t="s">
        <v>167</v>
      </c>
      <c r="CJ57" s="101">
        <f>COUNTIF($AU$6:$AU$43,"Ngõng häc")</f>
        <v>1</v>
      </c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44"/>
      <c r="DB57" s="45"/>
      <c r="DC57" s="45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44"/>
      <c r="DQ57" s="45"/>
      <c r="DR57" s="100" t="s">
        <v>166</v>
      </c>
      <c r="DS57" s="101">
        <f>COUNTIF($AS$6:$AS$43,"Trung b×nh")</f>
        <v>9</v>
      </c>
      <c r="DT57" s="102" t="s">
        <v>167</v>
      </c>
      <c r="DU57" s="101">
        <f>COUNTIF($AU$6:$AU$43,"Ngõng häc")</f>
        <v>1</v>
      </c>
    </row>
    <row r="58" spans="1:125" ht="18" customHeight="1">
      <c r="A58" s="18">
        <v>17</v>
      </c>
      <c r="B58" s="61" t="s">
        <v>1</v>
      </c>
      <c r="C58" s="63" t="s">
        <v>57</v>
      </c>
      <c r="D58" s="7">
        <v>33465</v>
      </c>
      <c r="E58" s="4" t="s">
        <v>21</v>
      </c>
      <c r="F58" s="8" t="s">
        <v>49</v>
      </c>
      <c r="G58" s="9" t="s">
        <v>10</v>
      </c>
      <c r="H58" s="11">
        <v>7</v>
      </c>
      <c r="I58" s="11"/>
      <c r="J58" s="11"/>
      <c r="K58" s="11"/>
      <c r="L58" s="11">
        <v>6</v>
      </c>
      <c r="M58" s="11"/>
      <c r="N58" s="11">
        <v>6</v>
      </c>
      <c r="O58" s="11"/>
      <c r="P58" s="11">
        <v>6</v>
      </c>
      <c r="Q58" s="11"/>
      <c r="R58" s="11">
        <v>7</v>
      </c>
      <c r="S58" s="11"/>
      <c r="T58" s="11">
        <v>5</v>
      </c>
      <c r="U58" s="11"/>
      <c r="V58" s="11">
        <v>5</v>
      </c>
      <c r="W58" s="11"/>
      <c r="X58" s="11"/>
      <c r="Y58" s="11"/>
      <c r="Z58" s="11"/>
      <c r="AA58" s="11"/>
      <c r="AB58" s="25">
        <f>V58*$V$5+T58*$T$5+R58*$R$5+P58*$P$5+N58*$N$5+L58*$L$5</f>
        <v>139</v>
      </c>
      <c r="AC58" s="26">
        <f aca="true" t="shared" si="24" ref="AC58:AC63">AB58/$AB$5</f>
        <v>5.791666666666667</v>
      </c>
      <c r="AD58" s="11"/>
      <c r="AE58" s="11"/>
      <c r="AF58" s="11"/>
      <c r="AG58" s="11"/>
      <c r="AH58" s="11">
        <v>6</v>
      </c>
      <c r="AI58" s="11"/>
      <c r="AJ58" s="11"/>
      <c r="AK58" s="11"/>
      <c r="AL58" s="11"/>
      <c r="AM58" s="11"/>
      <c r="AN58" s="11"/>
      <c r="AO58" s="11"/>
      <c r="AP58" s="44">
        <f aca="true" t="shared" si="25" ref="AP58:AP63">AN58*$AN$5+AL58*$AL$5+AJ58*$AJ$5+AH58*$AH$5+AF58*$AF$5+AD58*$AD$5</f>
        <v>30</v>
      </c>
      <c r="AQ58" s="45">
        <f aca="true" t="shared" si="26" ref="AQ58:AQ63">AP58/$AP$5</f>
        <v>1.1538461538461537</v>
      </c>
      <c r="AR58" s="100" t="s">
        <v>168</v>
      </c>
      <c r="AS58" s="101">
        <f>COUNTIF($AS$6:$AS$43,"YÕu")</f>
        <v>1</v>
      </c>
      <c r="AT58" s="102" t="s">
        <v>169</v>
      </c>
      <c r="AU58" s="101">
        <f>COUNTIF($AU$6:$AU$43,"Th«I häc")</f>
        <v>0</v>
      </c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44">
        <f>BN58*$AN$5+BL58*$AL$5+BJ58*$AJ$5+BH58*$AH$5+BF58*$AF$5+AV58*$AD$5</f>
        <v>0</v>
      </c>
      <c r="BQ58" s="45">
        <f>BP58/$AP$5</f>
        <v>0</v>
      </c>
      <c r="BR58" s="45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44">
        <f>CC58*$AN$5+CA58*$AL$5+BY58*$AJ$5+BW58*$AH$5+BU58*$AF$5+BK58*$AD$5</f>
        <v>0</v>
      </c>
      <c r="CF58" s="45">
        <f>CE58/$AP$5</f>
        <v>0</v>
      </c>
      <c r="CG58" s="100" t="s">
        <v>168</v>
      </c>
      <c r="CH58" s="101">
        <f>COUNTIF($AS$6:$AS$43,"YÕu")</f>
        <v>1</v>
      </c>
      <c r="CI58" s="102" t="s">
        <v>169</v>
      </c>
      <c r="CJ58" s="101">
        <f>COUNTIF($AU$6:$AU$43,"Th«I häc")</f>
        <v>0</v>
      </c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44" t="e">
        <f>#REF!*$AN$5+CY58*$AL$5+DD58*$AJ$5+CW58*$AH$5+CU58*$AF$5+CK58*$AD$5</f>
        <v>#REF!</v>
      </c>
      <c r="DB58" s="45" t="e">
        <f>DA58/$AP$5</f>
        <v>#REF!</v>
      </c>
      <c r="DC58" s="45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44">
        <f>DN58*$AN$5+DL58*$AL$5+DJ58*$AJ$5+DH58*$AH$5+DF58*$AF$5+DE58*$AD$5</f>
        <v>0</v>
      </c>
      <c r="DQ58" s="45">
        <f>DP58/$AP$5</f>
        <v>0</v>
      </c>
      <c r="DR58" s="100" t="s">
        <v>168</v>
      </c>
      <c r="DS58" s="101">
        <f>COUNTIF($AS$6:$AS$43,"YÕu")</f>
        <v>1</v>
      </c>
      <c r="DT58" s="102" t="s">
        <v>169</v>
      </c>
      <c r="DU58" s="101">
        <f>COUNTIF($AU$6:$AU$43,"Th«I häc")</f>
        <v>0</v>
      </c>
    </row>
    <row r="59" spans="1:125" ht="18" customHeight="1">
      <c r="A59" s="18">
        <v>2</v>
      </c>
      <c r="B59" s="61" t="s">
        <v>29</v>
      </c>
      <c r="C59" s="63" t="s">
        <v>2</v>
      </c>
      <c r="D59" s="7">
        <v>34020</v>
      </c>
      <c r="E59" s="4" t="s">
        <v>21</v>
      </c>
      <c r="F59" s="8" t="s">
        <v>51</v>
      </c>
      <c r="G59" s="9" t="s">
        <v>9</v>
      </c>
      <c r="H59" s="11">
        <v>6</v>
      </c>
      <c r="I59" s="11"/>
      <c r="J59" s="11"/>
      <c r="K59" s="11"/>
      <c r="L59" s="11">
        <v>5</v>
      </c>
      <c r="M59" s="11"/>
      <c r="N59" s="11">
        <v>6</v>
      </c>
      <c r="O59" s="11"/>
      <c r="P59" s="11">
        <v>6</v>
      </c>
      <c r="Q59" s="11"/>
      <c r="R59" s="11">
        <v>7</v>
      </c>
      <c r="S59" s="11"/>
      <c r="T59" s="11">
        <v>5</v>
      </c>
      <c r="U59" s="11"/>
      <c r="V59" s="11">
        <v>5</v>
      </c>
      <c r="W59" s="11"/>
      <c r="X59" s="11"/>
      <c r="Y59" s="11"/>
      <c r="Z59" s="11"/>
      <c r="AA59" s="11"/>
      <c r="AB59" s="25">
        <f>V59*$V$5+T59*$T$5+R59*$R$5+P59*$P$5+N59*$N$5+L59*$L$5</f>
        <v>132</v>
      </c>
      <c r="AC59" s="26">
        <f t="shared" si="24"/>
        <v>5.5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4">
        <f t="shared" si="25"/>
        <v>0</v>
      </c>
      <c r="AQ59" s="45">
        <f t="shared" si="26"/>
        <v>0</v>
      </c>
      <c r="AR59" s="100" t="s">
        <v>170</v>
      </c>
      <c r="AS59" s="101">
        <f>COUNTIF($AS$6:$AS$43,"KÐm")</f>
        <v>0</v>
      </c>
      <c r="AT59" s="102"/>
      <c r="AU59" s="103">
        <v>0</v>
      </c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44">
        <f>BN59*$AN$5+BL59*$AL$5+BJ59*$AJ$5+BH59*$AH$5+BF59*$AF$5+AV59*$AD$5</f>
        <v>0</v>
      </c>
      <c r="BQ59" s="45">
        <f>BP59/$AP$5</f>
        <v>0</v>
      </c>
      <c r="BR59" s="45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44">
        <f>CC59*$AN$5+CA59*$AL$5+BY59*$AJ$5+BW59*$AH$5+BU59*$AF$5+BK59*$AD$5</f>
        <v>0</v>
      </c>
      <c r="CF59" s="45">
        <f>CE59/$AP$5</f>
        <v>0</v>
      </c>
      <c r="CG59" s="100" t="s">
        <v>170</v>
      </c>
      <c r="CH59" s="101">
        <f>COUNTIF($AS$6:$AS$43,"KÐm")</f>
        <v>0</v>
      </c>
      <c r="CI59" s="102"/>
      <c r="CJ59" s="103">
        <v>0</v>
      </c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44" t="e">
        <f>#REF!*$AN$5+CY59*$AL$5+DD59*$AJ$5+CW59*$AH$5+CU59*$AF$5+CK59*$AD$5</f>
        <v>#REF!</v>
      </c>
      <c r="DB59" s="45" t="e">
        <f>DA59/$AP$5</f>
        <v>#REF!</v>
      </c>
      <c r="DC59" s="45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44">
        <f>DN59*$AN$5+DL59*$AL$5+DJ59*$AJ$5+DH59*$AH$5+DF59*$AF$5+DE59*$AD$5</f>
        <v>0</v>
      </c>
      <c r="DQ59" s="45">
        <f>DP59/$AP$5</f>
        <v>0</v>
      </c>
      <c r="DR59" s="100" t="s">
        <v>170</v>
      </c>
      <c r="DS59" s="101">
        <f>COUNTIF($AS$6:$AS$43,"KÐm")</f>
        <v>0</v>
      </c>
      <c r="DT59" s="102"/>
      <c r="DU59" s="103">
        <v>0</v>
      </c>
    </row>
    <row r="60" spans="1:125" ht="18" customHeight="1">
      <c r="A60" s="18">
        <v>19</v>
      </c>
      <c r="B60" s="61" t="s">
        <v>58</v>
      </c>
      <c r="C60" s="63" t="s">
        <v>46</v>
      </c>
      <c r="D60" s="7">
        <v>33885</v>
      </c>
      <c r="E60" s="4" t="s">
        <v>32</v>
      </c>
      <c r="F60" s="8" t="s">
        <v>18</v>
      </c>
      <c r="G60" s="9" t="s">
        <v>12</v>
      </c>
      <c r="H60" s="11">
        <v>8</v>
      </c>
      <c r="I60" s="11"/>
      <c r="J60" s="11"/>
      <c r="K60" s="11"/>
      <c r="L60" s="11">
        <v>7</v>
      </c>
      <c r="M60" s="11"/>
      <c r="N60" s="11">
        <v>7</v>
      </c>
      <c r="O60" s="11"/>
      <c r="P60" s="11">
        <v>7</v>
      </c>
      <c r="Q60" s="11"/>
      <c r="R60" s="11">
        <v>6</v>
      </c>
      <c r="S60" s="11"/>
      <c r="T60" s="11">
        <v>5</v>
      </c>
      <c r="U60" s="11"/>
      <c r="V60" s="11">
        <v>6</v>
      </c>
      <c r="W60" s="11"/>
      <c r="X60" s="11"/>
      <c r="Y60" s="11"/>
      <c r="Z60" s="11"/>
      <c r="AA60" s="11"/>
      <c r="AB60" s="25">
        <f>V60*$V$5+T60*$T$5+R60*$R$5+P60*$P$5+N60*$N$5+L60*$L$5</f>
        <v>154</v>
      </c>
      <c r="AC60" s="26">
        <f t="shared" si="24"/>
        <v>6.416666666666667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4">
        <f t="shared" si="25"/>
        <v>0</v>
      </c>
      <c r="AQ60" s="45">
        <f t="shared" si="26"/>
        <v>0</v>
      </c>
      <c r="AR60" s="100"/>
      <c r="AS60" s="101">
        <f>SUM(AS54:AS59)</f>
        <v>38</v>
      </c>
      <c r="AT60" s="102"/>
      <c r="AU60" s="104">
        <f>SUM(AU56:AU59)</f>
        <v>38</v>
      </c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44">
        <f>BN60*$AN$5+BL60*$AL$5+BJ60*$AJ$5+BH60*$AH$5+BF60*$AF$5+AV60*$AD$5</f>
        <v>0</v>
      </c>
      <c r="BQ60" s="45">
        <f>BP60/$AP$5</f>
        <v>0</v>
      </c>
      <c r="BR60" s="45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44">
        <f>CC60*$AN$5+CA60*$AL$5+BY60*$AJ$5+BW60*$AH$5+BU60*$AF$5+BK60*$AD$5</f>
        <v>0</v>
      </c>
      <c r="CF60" s="45">
        <f>CE60/$AP$5</f>
        <v>0</v>
      </c>
      <c r="CG60" s="100"/>
      <c r="CH60" s="101">
        <f>SUM(CH54:CH59)</f>
        <v>38</v>
      </c>
      <c r="CI60" s="102"/>
      <c r="CJ60" s="104">
        <f>SUM(CJ56:CJ59)</f>
        <v>38</v>
      </c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44" t="e">
        <f>#REF!*$AN$5+CY60*$AL$5+DD60*$AJ$5+CW60*$AH$5+CU60*$AF$5+CK60*$AD$5</f>
        <v>#REF!</v>
      </c>
      <c r="DB60" s="45" t="e">
        <f>DA60/$AP$5</f>
        <v>#REF!</v>
      </c>
      <c r="DC60" s="45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44">
        <f>DN60*$AN$5+DL60*$AL$5+DJ60*$AJ$5+DH60*$AH$5+DF60*$AF$5+DE60*$AD$5</f>
        <v>0</v>
      </c>
      <c r="DQ60" s="45">
        <f>DP60/$AP$5</f>
        <v>0</v>
      </c>
      <c r="DR60" s="100"/>
      <c r="DS60" s="101">
        <f>SUM(DS54:DS59)</f>
        <v>38</v>
      </c>
      <c r="DT60" s="102"/>
      <c r="DU60" s="104">
        <f>SUM(DU56:DU59)</f>
        <v>38</v>
      </c>
    </row>
    <row r="61" spans="1:125" ht="18" customHeight="1">
      <c r="A61" s="41">
        <v>8</v>
      </c>
      <c r="B61" s="60" t="s">
        <v>134</v>
      </c>
      <c r="C61" s="83" t="s">
        <v>104</v>
      </c>
      <c r="D61" s="76">
        <v>33659</v>
      </c>
      <c r="E61" s="47" t="s">
        <v>21</v>
      </c>
      <c r="F61" s="77" t="s">
        <v>27</v>
      </c>
      <c r="G61" s="78" t="s">
        <v>30</v>
      </c>
      <c r="H61" s="11"/>
      <c r="I61" s="11"/>
      <c r="J61" s="11"/>
      <c r="K61" s="11"/>
      <c r="L61" s="11">
        <v>5</v>
      </c>
      <c r="M61" s="11"/>
      <c r="N61" s="11">
        <v>6</v>
      </c>
      <c r="O61" s="11"/>
      <c r="P61" s="84">
        <v>4</v>
      </c>
      <c r="Q61" s="84">
        <v>2</v>
      </c>
      <c r="R61" s="84">
        <v>5</v>
      </c>
      <c r="S61" s="84">
        <v>4</v>
      </c>
      <c r="T61" s="84">
        <v>5</v>
      </c>
      <c r="U61" s="84"/>
      <c r="V61" s="84">
        <v>5</v>
      </c>
      <c r="W61" s="84"/>
      <c r="X61" s="84">
        <v>6</v>
      </c>
      <c r="Y61" s="84"/>
      <c r="Z61" s="84">
        <v>5</v>
      </c>
      <c r="AA61" s="84"/>
      <c r="AB61" s="22">
        <f>Z61*$Z$5+X61*$X$5+V61*$V$5+T61*$T$5+R61*$R$5+P61*$P$5</f>
        <v>120</v>
      </c>
      <c r="AC61" s="23">
        <f t="shared" si="24"/>
        <v>5</v>
      </c>
      <c r="AD61" s="84">
        <v>5</v>
      </c>
      <c r="AE61" s="84"/>
      <c r="AF61" s="84">
        <v>6</v>
      </c>
      <c r="AG61" s="84"/>
      <c r="AH61" s="84">
        <v>5</v>
      </c>
      <c r="AI61" s="84"/>
      <c r="AJ61" s="84">
        <v>5</v>
      </c>
      <c r="AK61" s="84"/>
      <c r="AL61" s="84">
        <v>6</v>
      </c>
      <c r="AM61" s="84"/>
      <c r="AN61" s="84">
        <v>6</v>
      </c>
      <c r="AO61" s="84">
        <v>2</v>
      </c>
      <c r="AP61" s="96">
        <f t="shared" si="25"/>
        <v>143</v>
      </c>
      <c r="AQ61" s="97">
        <f t="shared" si="26"/>
        <v>5.5</v>
      </c>
      <c r="AR61" s="97">
        <f>(AP61+AB61)/$AR$5</f>
        <v>5.26</v>
      </c>
      <c r="AS61" s="57" t="str">
        <f>IF(AR61&gt;=8.995,"XuÊt s¾c",IF(AR61&gt;=7.995,"Giái",IF(AR61&gt;=6.995,"Kh¸",IF(AR61&gt;=5.995,"TB Kh¸",IF(AR61&gt;=4.995,"Trung b×nh",IF(AR61&gt;=3.995,"YÕu",IF(AR61&lt;3.995,"KÐm")))))))</f>
        <v>Trung b×nh</v>
      </c>
      <c r="AT61" s="65">
        <f>SUM((IF(L61&gt;=5,0,$L$5)),(IF(N61&gt;=5,0,$N$5)),(IF(P61&gt;=5,0,$P$5)),(IF(R61&gt;=5,0,$R$5)),,(IF(T61&gt;=5,0,$T$5)),(IF(V61&gt;=5,0,$V$5)),(IF(AD61&gt;=5,0,$AD$5)),,(IF(AF61&gt;=5,0,$AF$5)),(IF(AH61&gt;=5,0,$AH$5)),(IF(AJ61&gt;=5,0,$AJ$5)),(IF(AL61&gt;=5,0,$AL$5)),(IF(AN61&gt;=5,0,$AN$5)))</f>
        <v>3</v>
      </c>
      <c r="AU61" s="58" t="str">
        <f>IF($AR61&lt;3.495,"Th«i häc",IF($AR61&lt;4.995,"Ngõng häc",IF($AT61&gt;25,"Ngõng häc","Lªn líp")))</f>
        <v>Lªn líp</v>
      </c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96">
        <f>BN61*$AN$5+BL61*$AL$5+BJ61*$AJ$5+BH61*$AH$5+BF61*$AF$5+AV61*$AD$5</f>
        <v>0</v>
      </c>
      <c r="BQ61" s="97">
        <f>BP61/$AP$5</f>
        <v>0</v>
      </c>
      <c r="BR61" s="97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96">
        <f>CC61*$AN$5+CA61*$AL$5+BY61*$AJ$5+BW61*$AH$5+BU61*$AF$5+BK61*$AD$5</f>
        <v>0</v>
      </c>
      <c r="CF61" s="97">
        <f>CE61/$AP$5</f>
        <v>0</v>
      </c>
      <c r="CG61" s="97">
        <f>(CE61+BQ61)/$AR$5</f>
        <v>0</v>
      </c>
      <c r="CH61" s="57" t="str">
        <f>IF(CG61&gt;=8.995,"XuÊt s¾c",IF(CG61&gt;=7.995,"Giái",IF(CG61&gt;=6.995,"Kh¸",IF(CG61&gt;=5.995,"TB Kh¸",IF(CG61&gt;=4.995,"Trung b×nh",IF(CG61&gt;=3.995,"YÕu",IF(CG61&lt;3.995,"KÐm")))))))</f>
        <v>KÐm</v>
      </c>
      <c r="CI61" s="65">
        <f>SUM((IF(BA61&gt;=5,0,$L$5)),(IF(BC61&gt;=5,0,$N$5)),(IF(BE61&gt;=5,0,$P$5)),(IF(BG61&gt;=5,0,$R$5)),,(IF(BI61&gt;=5,0,$T$5)),(IF(BK61&gt;=5,0,$V$5)),(IF(BS61&gt;=5,0,$AD$5)),,(IF(BU61&gt;=5,0,$AF$5)),(IF(BW61&gt;=5,0,$AH$5)),(IF(BY61&gt;=5,0,$AJ$5)),(IF(CA61&gt;=5,0,$AL$5)),(IF(CC61&gt;=5,0,$AN$5)))</f>
        <v>50</v>
      </c>
      <c r="CJ61" s="58" t="str">
        <f>IF($AR61&lt;3.495,"Th«i häc",IF($AR61&lt;4.995,"Ngõng häc",IF($AT61&gt;25,"Ngõng häc","Lªn líp")))</f>
        <v>Lªn líp</v>
      </c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96" t="e">
        <f>#REF!*$AN$5+CY61*$AL$5+DD61*$AJ$5+CW61*$AH$5+CU61*$AF$5+CK61*$AD$5</f>
        <v>#REF!</v>
      </c>
      <c r="DB61" s="97" t="e">
        <f>DA61/$AP$5</f>
        <v>#REF!</v>
      </c>
      <c r="DC61" s="97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96">
        <f>DN61*$AN$5+DL61*$AL$5+DJ61*$AJ$5+DH61*$AH$5+DF61*$AF$5+DE61*$AD$5</f>
        <v>0</v>
      </c>
      <c r="DQ61" s="97">
        <f>DP61/$AP$5</f>
        <v>0</v>
      </c>
      <c r="DR61" s="97" t="e">
        <f>(DP61+DB61)/$AR$5</f>
        <v>#REF!</v>
      </c>
      <c r="DS61" s="57" t="e">
        <f>IF(DR61&gt;=8.995,"XuÊt s¾c",IF(DR61&gt;=7.995,"Giái",IF(DR61&gt;=6.995,"Kh¸",IF(DR61&gt;=5.995,"TB Kh¸",IF(DR61&gt;=4.995,"Trung b×nh",IF(DR61&gt;=3.995,"YÕu",IF(DR61&lt;3.995,"KÐm")))))))</f>
        <v>#REF!</v>
      </c>
      <c r="DT61" s="65" t="e">
        <f>SUM((IF(CP61&gt;=5,0,$L$5)),(IF(CR61&gt;=5,0,$N$5)),(IF(CT61&gt;=5,0,$P$5)),(IF(CV61&gt;=5,0,$R$5)),,(IF(CX61&gt;=5,0,$T$5)),(IF(DE61&gt;=5,0,$V$5)),(IF(#REF!&gt;=5,0,$AD$5)),,(IF(DF61&gt;=5,0,$AF$5)),(IF(DH61&gt;=5,0,$AH$5)),(IF(DJ61&gt;=5,0,$AJ$5)),(IF(DL61&gt;=5,0,$AL$5)),(IF(DN61&gt;=5,0,$AN$5)))</f>
        <v>#REF!</v>
      </c>
      <c r="DU61" s="58" t="str">
        <f>IF($AR61&lt;3.495,"Th«i häc",IF($AR61&lt;4.995,"Ngõng häc",IF($AT61&gt;25,"Ngõng häc","Lªn líp")))</f>
        <v>Lªn líp</v>
      </c>
    </row>
    <row r="62" spans="1:125" ht="18" customHeight="1">
      <c r="A62" s="41">
        <v>38</v>
      </c>
      <c r="B62" s="60" t="s">
        <v>160</v>
      </c>
      <c r="C62" s="83" t="s">
        <v>161</v>
      </c>
      <c r="D62" s="76">
        <v>33515</v>
      </c>
      <c r="E62" s="47" t="s">
        <v>21</v>
      </c>
      <c r="F62" s="77" t="s">
        <v>5</v>
      </c>
      <c r="G62" s="78" t="s">
        <v>24</v>
      </c>
      <c r="H62" s="11"/>
      <c r="I62" s="11"/>
      <c r="J62" s="11"/>
      <c r="K62" s="11"/>
      <c r="L62" s="11">
        <v>6</v>
      </c>
      <c r="M62" s="11"/>
      <c r="N62" s="11">
        <v>6</v>
      </c>
      <c r="O62" s="11"/>
      <c r="P62" s="84">
        <v>7</v>
      </c>
      <c r="Q62" s="84"/>
      <c r="R62" s="84">
        <v>5</v>
      </c>
      <c r="S62" s="84"/>
      <c r="T62" s="84">
        <v>5</v>
      </c>
      <c r="U62" s="84">
        <v>3</v>
      </c>
      <c r="V62" s="84">
        <v>5</v>
      </c>
      <c r="W62" s="84"/>
      <c r="X62" s="84">
        <v>6</v>
      </c>
      <c r="Y62" s="84"/>
      <c r="Z62" s="84">
        <v>6</v>
      </c>
      <c r="AA62" s="84"/>
      <c r="AB62" s="22">
        <f>Z62*$Z$5+X62*$X$5+V62*$V$5+T62*$T$5+R62*$R$5+P62*$P$5</f>
        <v>136</v>
      </c>
      <c r="AC62" s="23">
        <f t="shared" si="24"/>
        <v>5.666666666666667</v>
      </c>
      <c r="AD62" s="84">
        <v>5</v>
      </c>
      <c r="AE62" s="84">
        <v>4</v>
      </c>
      <c r="AF62" s="84">
        <v>6</v>
      </c>
      <c r="AG62" s="84"/>
      <c r="AH62" s="84">
        <v>5</v>
      </c>
      <c r="AI62" s="84"/>
      <c r="AJ62" s="84">
        <v>5</v>
      </c>
      <c r="AK62" s="84"/>
      <c r="AL62" s="84">
        <v>5</v>
      </c>
      <c r="AM62" s="84"/>
      <c r="AN62" s="84">
        <v>7</v>
      </c>
      <c r="AO62" s="84"/>
      <c r="AP62" s="96">
        <f t="shared" si="25"/>
        <v>144</v>
      </c>
      <c r="AQ62" s="97">
        <f t="shared" si="26"/>
        <v>5.538461538461538</v>
      </c>
      <c r="AR62" s="97">
        <f>(AP62+AB62)/$AR$5</f>
        <v>5.6</v>
      </c>
      <c r="AS62" s="57" t="str">
        <f>IF(AR62&gt;=8.995,"XuÊt s¾c",IF(AR62&gt;=7.995,"Giái",IF(AR62&gt;=6.995,"Kh¸",IF(AR62&gt;=5.995,"TB Kh¸",IF(AR62&gt;=4.995,"Trung b×nh",IF(AR62&gt;=3.995,"YÕu",IF(AR62&lt;3.995,"KÐm")))))))</f>
        <v>Trung b×nh</v>
      </c>
      <c r="AT62" s="65">
        <f>SUM((IF(L62&gt;=5,0,$L$5)),(IF(N62&gt;=5,0,$N$5)),(IF(P62&gt;=5,0,$P$5)),(IF(R62&gt;=5,0,$R$5)),,(IF(T62&gt;=5,0,$T$5)),(IF(V62&gt;=5,0,$V$5)),(IF(AD62&gt;=5,0,$AD$5)),,(IF(AF62&gt;=5,0,$AF$5)),(IF(AH62&gt;=5,0,$AH$5)),(IF(AJ62&gt;=5,0,$AJ$5)),(IF(AL62&gt;=5,0,$AL$5)),(IF(AN62&gt;=5,0,$AN$5)))</f>
        <v>0</v>
      </c>
      <c r="AU62" s="58" t="str">
        <f>IF($AR62&lt;3.495,"Th«i häc",IF($AR62&lt;4.995,"Ngõng häc",IF($AT62&gt;25,"Ngõng häc","Lªn líp")))</f>
        <v>Lªn líp</v>
      </c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96">
        <f>BN62*$AN$5+BL62*$AL$5+BJ62*$AJ$5+BH62*$AH$5+BF62*$AF$5+AV62*$AD$5</f>
        <v>0</v>
      </c>
      <c r="BQ62" s="97">
        <f>BP62/$AP$5</f>
        <v>0</v>
      </c>
      <c r="BR62" s="97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96">
        <f>CC62*$AN$5+CA62*$AL$5+BY62*$AJ$5+BW62*$AH$5+BU62*$AF$5+BK62*$AD$5</f>
        <v>0</v>
      </c>
      <c r="CF62" s="97">
        <f>CE62/$AP$5</f>
        <v>0</v>
      </c>
      <c r="CG62" s="97">
        <f>(CE62+BQ62)/$AR$5</f>
        <v>0</v>
      </c>
      <c r="CH62" s="57" t="str">
        <f>IF(CG62&gt;=8.995,"XuÊt s¾c",IF(CG62&gt;=7.995,"Giái",IF(CG62&gt;=6.995,"Kh¸",IF(CG62&gt;=5.995,"TB Kh¸",IF(CG62&gt;=4.995,"Trung b×nh",IF(CG62&gt;=3.995,"YÕu",IF(CG62&lt;3.995,"KÐm")))))))</f>
        <v>KÐm</v>
      </c>
      <c r="CI62" s="65">
        <f>SUM((IF(BA62&gt;=5,0,$L$5)),(IF(BC62&gt;=5,0,$N$5)),(IF(BE62&gt;=5,0,$P$5)),(IF(BG62&gt;=5,0,$R$5)),,(IF(BI62&gt;=5,0,$T$5)),(IF(BK62&gt;=5,0,$V$5)),(IF(BS62&gt;=5,0,$AD$5)),,(IF(BU62&gt;=5,0,$AF$5)),(IF(BW62&gt;=5,0,$AH$5)),(IF(BY62&gt;=5,0,$AJ$5)),(IF(CA62&gt;=5,0,$AL$5)),(IF(CC62&gt;=5,0,$AN$5)))</f>
        <v>50</v>
      </c>
      <c r="CJ62" s="58" t="str">
        <f>IF($AR62&lt;3.495,"Th«i häc",IF($AR62&lt;4.995,"Ngõng häc",IF($AT62&gt;25,"Ngõng häc","Lªn líp")))</f>
        <v>Lªn líp</v>
      </c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96" t="e">
        <f>#REF!*$AN$5+CY62*$AL$5+DD62*$AJ$5+CW62*$AH$5+CU62*$AF$5+CK62*$AD$5</f>
        <v>#REF!</v>
      </c>
      <c r="DB62" s="97" t="e">
        <f>DA62/$AP$5</f>
        <v>#REF!</v>
      </c>
      <c r="DC62" s="97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96">
        <f>DN62*$AN$5+DL62*$AL$5+DJ62*$AJ$5+DH62*$AH$5+DF62*$AF$5+DE62*$AD$5</f>
        <v>0</v>
      </c>
      <c r="DQ62" s="97">
        <f>DP62/$AP$5</f>
        <v>0</v>
      </c>
      <c r="DR62" s="97" t="e">
        <f>(DP62+DB62)/$AR$5</f>
        <v>#REF!</v>
      </c>
      <c r="DS62" s="57" t="e">
        <f>IF(DR62&gt;=8.995,"XuÊt s¾c",IF(DR62&gt;=7.995,"Giái",IF(DR62&gt;=6.995,"Kh¸",IF(DR62&gt;=5.995,"TB Kh¸",IF(DR62&gt;=4.995,"Trung b×nh",IF(DR62&gt;=3.995,"YÕu",IF(DR62&lt;3.995,"KÐm")))))))</f>
        <v>#REF!</v>
      </c>
      <c r="DT62" s="65" t="e">
        <f>SUM((IF(CP62&gt;=5,0,$L$5)),(IF(CR62&gt;=5,0,$N$5)),(IF(CT62&gt;=5,0,$P$5)),(IF(CV62&gt;=5,0,$R$5)),,(IF(CX62&gt;=5,0,$T$5)),(IF(DE62&gt;=5,0,$V$5)),(IF(#REF!&gt;=5,0,$AD$5)),,(IF(DF62&gt;=5,0,$AF$5)),(IF(DH62&gt;=5,0,$AH$5)),(IF(DJ62&gt;=5,0,$AJ$5)),(IF(DL62&gt;=5,0,$AL$5)),(IF(DN62&gt;=5,0,$AN$5)))</f>
        <v>#REF!</v>
      </c>
      <c r="DU62" s="58" t="str">
        <f>IF($AR62&lt;3.495,"Th«i häc",IF($AR62&lt;4.995,"Ngõng häc",IF($AT62&gt;25,"Ngõng häc","Lªn líp")))</f>
        <v>Lªn líp</v>
      </c>
    </row>
    <row r="63" spans="1:125" ht="18" customHeight="1">
      <c r="A63" s="41">
        <v>8</v>
      </c>
      <c r="B63" s="60" t="s">
        <v>135</v>
      </c>
      <c r="C63" s="83" t="s">
        <v>104</v>
      </c>
      <c r="D63" s="76">
        <v>33691</v>
      </c>
      <c r="E63" s="47" t="s">
        <v>32</v>
      </c>
      <c r="F63" s="77" t="s">
        <v>27</v>
      </c>
      <c r="G63" s="79" t="s">
        <v>30</v>
      </c>
      <c r="H63" s="11"/>
      <c r="I63" s="11"/>
      <c r="J63" s="11"/>
      <c r="K63" s="11"/>
      <c r="L63" s="11">
        <v>6</v>
      </c>
      <c r="M63" s="11"/>
      <c r="N63" s="11">
        <v>7</v>
      </c>
      <c r="O63" s="11"/>
      <c r="P63" s="84">
        <v>9</v>
      </c>
      <c r="Q63" s="84"/>
      <c r="R63" s="84">
        <v>7</v>
      </c>
      <c r="S63" s="84"/>
      <c r="T63" s="84">
        <v>5</v>
      </c>
      <c r="U63" s="84"/>
      <c r="V63" s="84">
        <v>8</v>
      </c>
      <c r="W63" s="84"/>
      <c r="X63" s="84">
        <v>7</v>
      </c>
      <c r="Y63" s="84"/>
      <c r="Z63" s="84">
        <v>6</v>
      </c>
      <c r="AA63" s="84"/>
      <c r="AB63" s="22">
        <f>Z63*$Z$5+X63*$X$5+V63*$V$5+T63*$T$5+R63*$R$5+P63*$P$5</f>
        <v>166</v>
      </c>
      <c r="AC63" s="23">
        <f t="shared" si="24"/>
        <v>6.916666666666667</v>
      </c>
      <c r="AD63" s="84">
        <v>5</v>
      </c>
      <c r="AE63" s="84"/>
      <c r="AF63" s="84">
        <v>7</v>
      </c>
      <c r="AG63" s="84"/>
      <c r="AH63" s="84">
        <v>7</v>
      </c>
      <c r="AI63" s="84"/>
      <c r="AJ63" s="84">
        <v>9</v>
      </c>
      <c r="AK63" s="84"/>
      <c r="AL63" s="84">
        <v>7</v>
      </c>
      <c r="AM63" s="84"/>
      <c r="AN63" s="84">
        <v>7</v>
      </c>
      <c r="AO63" s="84"/>
      <c r="AP63" s="96">
        <f t="shared" si="25"/>
        <v>186</v>
      </c>
      <c r="AQ63" s="97">
        <f t="shared" si="26"/>
        <v>7.153846153846154</v>
      </c>
      <c r="AR63" s="97">
        <f>(AP63+AB63)/$AR$5</f>
        <v>7.04</v>
      </c>
      <c r="AS63" s="57" t="str">
        <f>IF(AR63&gt;=8.995,"XuÊt s¾c",IF(AR63&gt;=7.995,"Giái",IF(AR63&gt;=6.995,"Kh¸",IF(AR63&gt;=5.995,"TB Kh¸",IF(AR63&gt;=4.995,"Trung b×nh",IF(AR63&gt;=3.995,"YÕu",IF(AR63&lt;3.995,"KÐm")))))))</f>
        <v>Kh¸</v>
      </c>
      <c r="AT63" s="65">
        <f>SUM((IF(L63&gt;=5,0,$L$5)),(IF(N63&gt;=5,0,$N$5)),(IF(P63&gt;=5,0,$P$5)),(IF(R63&gt;=5,0,$R$5)),,(IF(T63&gt;=5,0,$T$5)),(IF(V63&gt;=5,0,$V$5)),(IF(AD63&gt;=5,0,$AD$5)),,(IF(AF63&gt;=5,0,$AF$5)),(IF(AH63&gt;=5,0,$AH$5)),(IF(AJ63&gt;=5,0,$AJ$5)),(IF(AL63&gt;=5,0,$AL$5)),(IF(AN63&gt;=5,0,$AN$5)))</f>
        <v>0</v>
      </c>
      <c r="AU63" s="58" t="str">
        <f>IF($AR63&lt;3.495,"Th«i häc",IF($AR63&lt;4.995,"Ngõng häc",IF($AT63&gt;25,"Ngõng häc","Lªn líp")))</f>
        <v>Lªn líp</v>
      </c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128">
        <f>BN63*$BN$5+BL63*$BL$5+BJ63*$BJ$5+BH63*$BH$5+BF63*$BF$5+BD63*$BD$5+BB63*$BB$5+AZ63*$AZ$5+AX63*$AX$5+AV63*$AV$5</f>
        <v>0</v>
      </c>
      <c r="BQ63" s="129">
        <f>BP63/$BP$5</f>
        <v>0</v>
      </c>
      <c r="BR63" s="152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128">
        <f>CC63*$BN$5+CA63*$BL$5+BY63*$BJ$5+BW63*$BH$5+BU63*$BF$5+BS63*$BD$5+BQ63*$BB$5+BO63*$AZ$5+BM63*$AX$5+BK63*$AV$5</f>
        <v>0</v>
      </c>
      <c r="CF63" s="129">
        <f>CE63/$BP$5</f>
        <v>0</v>
      </c>
      <c r="CG63" s="97">
        <f>(CE63+BQ63)/$AR$5</f>
        <v>0</v>
      </c>
      <c r="CH63" s="57" t="str">
        <f>IF(CG63&gt;=8.995,"XuÊt s¾c",IF(CG63&gt;=7.995,"Giái",IF(CG63&gt;=6.995,"Kh¸",IF(CG63&gt;=5.995,"TB Kh¸",IF(CG63&gt;=4.995,"Trung b×nh",IF(CG63&gt;=3.995,"YÕu",IF(CG63&lt;3.995,"KÐm")))))))</f>
        <v>KÐm</v>
      </c>
      <c r="CI63" s="65">
        <f>SUM((IF(BA63&gt;=5,0,$L$5)),(IF(BC63&gt;=5,0,$N$5)),(IF(BE63&gt;=5,0,$P$5)),(IF(BG63&gt;=5,0,$R$5)),,(IF(BI63&gt;=5,0,$T$5)),(IF(BK63&gt;=5,0,$V$5)),(IF(BS63&gt;=5,0,$AD$5)),,(IF(BU63&gt;=5,0,$AF$5)),(IF(BW63&gt;=5,0,$AH$5)),(IF(BY63&gt;=5,0,$AJ$5)),(IF(CA63&gt;=5,0,$AL$5)),(IF(CC63&gt;=5,0,$AN$5)))</f>
        <v>50</v>
      </c>
      <c r="CJ63" s="58" t="str">
        <f>IF($AR63&lt;3.495,"Th«i häc",IF($AR63&lt;4.995,"Ngõng häc",IF($AT63&gt;25,"Ngõng häc","Lªn líp")))</f>
        <v>Lªn líp</v>
      </c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128" t="e">
        <f>#REF!*$BN$5+CY63*$BL$5+DD63*$BJ$5+CW63*$BH$5+CU63*$BF$5+CS63*$BD$5+CQ63*$BB$5+CO63*$AZ$5+CM63*$AX$5+CK63*$AV$5</f>
        <v>#REF!</v>
      </c>
      <c r="DB63" s="129" t="e">
        <f>DA63/$BP$5</f>
        <v>#REF!</v>
      </c>
      <c r="DC63" s="152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128" t="e">
        <f>DN63*$BN$5+DL63*$BL$5+DJ63*$BJ$5+DH63*$BH$5+DF63*$BF$5+#REF!*$BD$5+DB63*$BB$5+#REF!*$AZ$5+CZ63*$AX$5+DE63*$AV$5</f>
        <v>#REF!</v>
      </c>
      <c r="DQ63" s="129" t="e">
        <f>DP63/$BP$5</f>
        <v>#REF!</v>
      </c>
      <c r="DR63" s="97" t="e">
        <f>(DP63+DB63)/$AR$5</f>
        <v>#REF!</v>
      </c>
      <c r="DS63" s="57" t="e">
        <f>IF(DR63&gt;=8.995,"XuÊt s¾c",IF(DR63&gt;=7.995,"Giái",IF(DR63&gt;=6.995,"Kh¸",IF(DR63&gt;=5.995,"TB Kh¸",IF(DR63&gt;=4.995,"Trung b×nh",IF(DR63&gt;=3.995,"YÕu",IF(DR63&lt;3.995,"KÐm")))))))</f>
        <v>#REF!</v>
      </c>
      <c r="DT63" s="65" t="e">
        <f>SUM((IF(CP63&gt;=5,0,$L$5)),(IF(CR63&gt;=5,0,$N$5)),(IF(CT63&gt;=5,0,$P$5)),(IF(CV63&gt;=5,0,$R$5)),,(IF(CX63&gt;=5,0,$T$5)),(IF(DE63&gt;=5,0,$V$5)),(IF(#REF!&gt;=5,0,$AD$5)),,(IF(DF63&gt;=5,0,$AF$5)),(IF(DH63&gt;=5,0,$AH$5)),(IF(DJ63&gt;=5,0,$AJ$5)),(IF(DL63&gt;=5,0,$AL$5)),(IF(DN63&gt;=5,0,$AN$5)))</f>
        <v>#REF!</v>
      </c>
      <c r="DU63" s="58" t="str">
        <f>IF($AR63&lt;3.495,"Th«i häc",IF($AR63&lt;4.995,"Ngõng häc",IF($AT63&gt;25,"Ngõng häc","Lªn líp")))</f>
        <v>Lªn líp</v>
      </c>
    </row>
    <row r="64" spans="1:125" ht="18" customHeight="1">
      <c r="A64" s="41">
        <v>29</v>
      </c>
      <c r="B64" s="60" t="s">
        <v>154</v>
      </c>
      <c r="C64" s="93" t="s">
        <v>95</v>
      </c>
      <c r="D64" s="76">
        <v>33296</v>
      </c>
      <c r="E64" s="47" t="s">
        <v>21</v>
      </c>
      <c r="F64" s="77" t="s">
        <v>34</v>
      </c>
      <c r="G64" s="78" t="s">
        <v>12</v>
      </c>
      <c r="H64" s="11">
        <v>6</v>
      </c>
      <c r="I64" s="11"/>
      <c r="J64" s="11"/>
      <c r="K64" s="11"/>
      <c r="L64" s="11">
        <v>5</v>
      </c>
      <c r="M64" s="11"/>
      <c r="N64" s="11">
        <v>7</v>
      </c>
      <c r="O64" s="11"/>
      <c r="P64" s="84">
        <v>6</v>
      </c>
      <c r="Q64" s="84"/>
      <c r="R64" s="84">
        <v>6</v>
      </c>
      <c r="S64" s="84"/>
      <c r="T64" s="84">
        <v>5</v>
      </c>
      <c r="U64" s="84"/>
      <c r="V64" s="84">
        <v>6</v>
      </c>
      <c r="W64" s="84"/>
      <c r="X64" s="84">
        <v>7</v>
      </c>
      <c r="Y64" s="84"/>
      <c r="Z64" s="84">
        <v>5</v>
      </c>
      <c r="AA64" s="84"/>
      <c r="AB64" s="22">
        <f>Z64*$Z$5+X64*$X$5+V64*$V$5+T64*$T$5+R64*$R$5+P64*$P$5</f>
        <v>137</v>
      </c>
      <c r="AC64" s="23">
        <f>AB64/$AB$5</f>
        <v>5.708333333333333</v>
      </c>
      <c r="AD64" s="84">
        <v>5</v>
      </c>
      <c r="AE64" s="84">
        <v>3</v>
      </c>
      <c r="AF64" s="84">
        <v>5</v>
      </c>
      <c r="AG64" s="84"/>
      <c r="AH64" s="84">
        <v>6</v>
      </c>
      <c r="AI64" s="84">
        <v>4</v>
      </c>
      <c r="AJ64" s="84">
        <v>6</v>
      </c>
      <c r="AK64" s="84">
        <v>3</v>
      </c>
      <c r="AL64" s="84">
        <v>5</v>
      </c>
      <c r="AM64" s="84">
        <v>3</v>
      </c>
      <c r="AN64" s="84">
        <v>7</v>
      </c>
      <c r="AO64" s="84"/>
      <c r="AP64" s="96">
        <f>AN64*$AN$5+AL64*$AL$5+AJ64*$AJ$5+AH64*$AH$5+AF64*$AF$5+AD64*$AD$5</f>
        <v>148</v>
      </c>
      <c r="AQ64" s="97">
        <f>AP64/$AP$5</f>
        <v>5.6923076923076925</v>
      </c>
      <c r="AR64" s="97">
        <f>(AP64+AB64)/$AR$5</f>
        <v>5.7</v>
      </c>
      <c r="AS64" s="57" t="str">
        <f>IF(AR64&gt;=8.995,"XuÊt s¾c",IF(AR64&gt;=7.995,"Giái",IF(AR64&gt;=6.995,"Kh¸",IF(AR64&gt;=5.995,"TB Kh¸",IF(AR64&gt;=4.995,"Trung b×nh",IF(AR64&gt;=3.995,"YÕu",IF(AR64&lt;3.995,"KÐm")))))))</f>
        <v>Trung b×nh</v>
      </c>
      <c r="AT64" s="65">
        <f>SUM((IF(L64&gt;=5,0,$L$5)),(IF(N64&gt;=5,0,$N$5)),(IF(P64&gt;=5,0,$P$5)),(IF(R64&gt;=5,0,$R$5)),,(IF(T64&gt;=5,0,$T$5)),(IF(V64&gt;=5,0,$V$5)),(IF(AD64&gt;=5,0,$AD$5)),,(IF(AF64&gt;=5,0,$AF$5)),(IF(AH64&gt;=5,0,$AH$5)),(IF(AJ64&gt;=5,0,$AJ$5)),(IF(AL64&gt;=5,0,$AL$5)),(IF(AN64&gt;=5,0,$AN$5)))</f>
        <v>0</v>
      </c>
      <c r="AU64" s="58" t="str">
        <f>IF($AR64&lt;3.495,"Th«i häc",IF($AR64&lt;4.995,"Ngõng häc",IF($AT64&gt;25,"Ngõng häc","Lªn líp")))</f>
        <v>Lªn líp</v>
      </c>
      <c r="AV64" s="84">
        <v>5</v>
      </c>
      <c r="AW64" s="84"/>
      <c r="AX64" s="84">
        <v>4</v>
      </c>
      <c r="AY64" s="84">
        <v>4</v>
      </c>
      <c r="AZ64" s="84"/>
      <c r="BA64" s="84"/>
      <c r="BB64" s="84">
        <v>6</v>
      </c>
      <c r="BC64" s="84"/>
      <c r="BD64" s="84">
        <v>3</v>
      </c>
      <c r="BE64" s="84">
        <v>2</v>
      </c>
      <c r="BF64" s="84">
        <v>6</v>
      </c>
      <c r="BG64" s="84"/>
      <c r="BH64" s="84"/>
      <c r="BI64" s="84"/>
      <c r="BJ64" s="84">
        <v>5</v>
      </c>
      <c r="BK64" s="84"/>
      <c r="BL64" s="84"/>
      <c r="BM64" s="84"/>
      <c r="BN64" s="84"/>
      <c r="BO64" s="84"/>
      <c r="BP64" s="128">
        <f>BN64*$BN$5+BL64*$BL$5+BJ64*$BJ$5+BH64*$BH$5+BF64*$BF$5+BD64*$BD$5+BB64*$BB$5+AZ64*$AZ$5+AX64*$AX$5+AV64*$AV$5</f>
        <v>87</v>
      </c>
      <c r="BQ64" s="129">
        <f>BP64/$BP$5</f>
        <v>2.71875</v>
      </c>
      <c r="BR64" s="153" t="str">
        <f>IF(BQ64&gt;=8.995,"Xuất sắc",IF(BQ64&gt;=7.995,"Giỏi",IF(BQ64&gt;=6.995,"Khá",IF(BQ64&gt;=5.995,"TB Khá",IF(BQ64&gt;=4.995,"Trung bình",IF(BQ64&gt;=3.995,"Yếu",IF(BQ64&lt;3.995,"Kém")))))))</f>
        <v>Kém</v>
      </c>
      <c r="BS64" s="84"/>
      <c r="BT64" s="84"/>
      <c r="BU64" s="84">
        <v>5</v>
      </c>
      <c r="BV64" s="84"/>
      <c r="BW64" s="84"/>
      <c r="BX64" s="84"/>
      <c r="BY64" s="84">
        <v>2</v>
      </c>
      <c r="BZ64" s="84">
        <v>2</v>
      </c>
      <c r="CA64" s="84">
        <v>2</v>
      </c>
      <c r="CB64" s="84">
        <v>2</v>
      </c>
      <c r="CC64" s="84">
        <v>5</v>
      </c>
      <c r="CD64" s="84"/>
      <c r="CE64" s="128">
        <f>CC64*$CC$5+CA64*$CA$5+BY64*$BY$5+BW64*$BW$5+BU64*$BU$5+BS64*$BS$5</f>
        <v>49</v>
      </c>
      <c r="CF64" s="129">
        <f>CE64/$CE$5</f>
        <v>2.5789473684210527</v>
      </c>
      <c r="CG64" s="129">
        <f>(CE64+BP64)/$CG$5</f>
        <v>2.6666666666666665</v>
      </c>
      <c r="CH64" s="57" t="str">
        <f>IF(CG64&gt;=8.995,"XuÊt s¾c",IF(CG64&gt;=7.995,"Giái",IF(CG64&gt;=6.995,"Kh¸",IF(CG64&gt;=5.995,"TB Kh¸",IF(CG64&gt;=4.995,"Trung b×nh",IF(CG64&gt;=3.995,"YÕu",IF(CG64&lt;3.995,"KÐm")))))))</f>
        <v>KÐm</v>
      </c>
      <c r="CI64" s="162">
        <f>SUM((IF(AV64&gt;=5,0,$AV$5)),(IF(AX64&gt;=5,0,AX$5)),(IF(AZ64&gt;=5,0,$AZ$5)),(IF(BB64&gt;=5,0,$BB$5)),,(IF(BD64&gt;=5,0,$BD$5)),(IF(BF64&gt;=5,0,$BF$5)),(IF(BH64&gt;=5,0,$BH$5)),,(IF(BJ64&gt;=5,0,$BJ$5)),(IF(BL64&gt;=5,0,$BL$5)),(IF(BN64&gt;=5,0,$BN$5)),(IF(BS64&gt;=5,0,$BS$5)),(IF(BU64&gt;=5,0,$BU$5)),(IF(BW64&gt;=5,0,$BW$5)),(IF(BY64&gt;=5,0,$BY$5)),(IF(CA64&gt;=5,0,$CA$5)),(IF(CC64&gt;=5,0,$CC$5)))</f>
        <v>32</v>
      </c>
      <c r="CJ64" s="166" t="str">
        <f>IF($CG64&lt;3.495,"Th«i häc",IF($CG64&lt;4.995,"Ngõng häc",IF($CI64&gt;25,"Ngõng häc","Lªn líp")))</f>
        <v>Th«i häc</v>
      </c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128">
        <f>CY64*$CY$5+DD64*$DD$5+CW64*$CW$5+CU64*$CU$5+CS64*$CS$5+CQ64*$CQ$5+CO64*$CO$5+CM64*$CM$5+CK64*$CK$5</f>
        <v>0</v>
      </c>
      <c r="DB64" s="129">
        <f>DA64/$DA$5</f>
        <v>0</v>
      </c>
      <c r="DC64" s="153" t="str">
        <f>IF(DB64&gt;=8.995,"Xuất sắc",IF(DB64&gt;=7.995,"Giỏi",IF(DB64&gt;=6.995,"Khá",IF(DB64&gt;=5.995,"TB Khá",IF(DB64&gt;=4.995,"Trung bình",IF(DB64&gt;=3.995,"Yếu",IF(DB64&lt;3.995,"Kém")))))))</f>
        <v>Kém</v>
      </c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128" t="e">
        <f>DN64*$CC$5+DL64*$CA$5+DJ64*$BY$5+DH64*$BW$5+DF64*$BU$5+#REF!*$BS$5</f>
        <v>#REF!</v>
      </c>
      <c r="DQ64" s="129" t="e">
        <f>DP64/$CE$5</f>
        <v>#REF!</v>
      </c>
      <c r="DR64" s="129" t="e">
        <f>(DP64+DA64)/$CG$5</f>
        <v>#REF!</v>
      </c>
      <c r="DS64" s="57" t="e">
        <f>IF(DR64&gt;=8.995,"XuÊt s¾c",IF(DR64&gt;=7.995,"Giái",IF(DR64&gt;=6.995,"Kh¸",IF(DR64&gt;=5.995,"TB Kh¸",IF(DR64&gt;=4.995,"Trung b×nh",IF(DR64&gt;=3.995,"YÕu",IF(DR64&lt;3.995,"KÐm")))))))</f>
        <v>#REF!</v>
      </c>
      <c r="DT64" s="162" t="e">
        <f>SUM((IF(CK64&gt;=5,0,$AV$5)),(IF(CM64&gt;=5,0,CM$5)),(IF(CO64&gt;=5,0,$AZ$5)),(IF(CQ64&gt;=5,0,$BB$5)),,(IF(CS64&gt;=5,0,$BD$5)),(IF(CU64&gt;=5,0,$BF$5)),(IF(CW64&gt;=5,0,$BH$5)),,(IF(DD64&gt;=5,0,$BJ$5)),(IF(CY64&gt;=5,0,$BL$5)),(IF(#REF!&gt;=5,0,$BN$5)),(IF(#REF!&gt;=5,0,$BS$5)),(IF(DF64&gt;=5,0,$BU$5)),(IF(DH64&gt;=5,0,$BW$5)),(IF(DJ64&gt;=5,0,$BY$5)),(IF(DL64&gt;=5,0,$CA$5)),(IF(DN64&gt;=5,0,$CC$5)))</f>
        <v>#REF!</v>
      </c>
      <c r="DU64" s="166" t="str">
        <f>IF($CG64&lt;3.495,"Th«i häc",IF($CG64&lt;4.995,"Ngõng häc",IF($CI64&gt;25,"Ngõng häc","Lªn líp")))</f>
        <v>Th«i häc</v>
      </c>
    </row>
    <row r="65" spans="45:125" ht="18" customHeight="1">
      <c r="AS65" s="70"/>
      <c r="AT65" s="85"/>
      <c r="AU65" s="71"/>
      <c r="CH65" s="70"/>
      <c r="CI65" s="85"/>
      <c r="CJ65" s="71"/>
      <c r="DS65" s="70"/>
      <c r="DT65" s="85"/>
      <c r="DU65" s="71"/>
    </row>
    <row r="66" spans="45:125" ht="18" customHeight="1">
      <c r="AS66" s="70"/>
      <c r="AT66" s="85"/>
      <c r="AU66" s="71"/>
      <c r="CH66" s="70"/>
      <c r="CI66" s="85"/>
      <c r="CJ66" s="71"/>
      <c r="DS66" s="70"/>
      <c r="DT66" s="85"/>
      <c r="DU66" s="71"/>
    </row>
    <row r="67" spans="45:125" ht="18" customHeight="1">
      <c r="AS67" s="70"/>
      <c r="AT67" s="85"/>
      <c r="AU67" s="71"/>
      <c r="CH67" s="70"/>
      <c r="CI67" s="85"/>
      <c r="CJ67" s="71"/>
      <c r="DS67" s="70"/>
      <c r="DT67" s="85"/>
      <c r="DU67" s="71"/>
    </row>
    <row r="68" spans="45:125" ht="18" customHeight="1">
      <c r="AS68" s="70"/>
      <c r="AT68" s="85"/>
      <c r="AU68" s="71"/>
      <c r="CH68" s="70"/>
      <c r="CI68" s="85"/>
      <c r="CJ68" s="71"/>
      <c r="DS68" s="70"/>
      <c r="DT68" s="85"/>
      <c r="DU68" s="71"/>
    </row>
    <row r="69" spans="45:125" ht="18" customHeight="1">
      <c r="AS69" s="70"/>
      <c r="AT69" s="85"/>
      <c r="AU69" s="71"/>
      <c r="CH69" s="70"/>
      <c r="CI69" s="85"/>
      <c r="CJ69" s="71"/>
      <c r="DS69" s="70"/>
      <c r="DT69" s="85"/>
      <c r="DU69" s="71"/>
    </row>
    <row r="70" spans="45:125" ht="18" customHeight="1">
      <c r="AS70" s="70"/>
      <c r="AT70" s="85"/>
      <c r="AU70" s="71"/>
      <c r="CH70" s="70"/>
      <c r="CI70" s="85"/>
      <c r="CJ70" s="71"/>
      <c r="DS70" s="70"/>
      <c r="DT70" s="85"/>
      <c r="DU70" s="71"/>
    </row>
    <row r="71" spans="8:125" ht="18" customHeight="1"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27"/>
      <c r="AC71" s="27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46"/>
      <c r="AQ71" s="46"/>
      <c r="AR71" s="46"/>
      <c r="AS71" s="67"/>
      <c r="AT71" s="80"/>
      <c r="AU71" s="69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46"/>
      <c r="BQ71" s="46"/>
      <c r="BR71" s="46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46"/>
      <c r="CF71" s="46"/>
      <c r="CG71" s="46"/>
      <c r="CH71" s="67"/>
      <c r="CI71" s="80"/>
      <c r="CJ71" s="69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46"/>
      <c r="DB71" s="46"/>
      <c r="DC71" s="46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46"/>
      <c r="DQ71" s="46"/>
      <c r="DR71" s="46"/>
      <c r="DS71" s="67"/>
      <c r="DT71" s="80"/>
      <c r="DU71" s="69"/>
    </row>
    <row r="72" spans="45:125" ht="18" customHeight="1">
      <c r="AS72" s="70"/>
      <c r="AT72" s="85"/>
      <c r="AU72" s="71"/>
      <c r="CH72" s="70"/>
      <c r="CI72" s="85"/>
      <c r="CJ72" s="71"/>
      <c r="DS72" s="70"/>
      <c r="DT72" s="85"/>
      <c r="DU72" s="71"/>
    </row>
    <row r="73" spans="8:125" ht="18" customHeight="1"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27"/>
      <c r="AC73" s="27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46"/>
      <c r="AQ73" s="46"/>
      <c r="AR73" s="46"/>
      <c r="AS73" s="67"/>
      <c r="AT73" s="80"/>
      <c r="AU73" s="69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46"/>
      <c r="BQ73" s="46"/>
      <c r="BR73" s="46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46"/>
      <c r="CF73" s="46"/>
      <c r="CG73" s="46"/>
      <c r="CH73" s="67"/>
      <c r="CI73" s="80"/>
      <c r="CJ73" s="69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46"/>
      <c r="DB73" s="46"/>
      <c r="DC73" s="46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46"/>
      <c r="DQ73" s="46"/>
      <c r="DR73" s="46"/>
      <c r="DS73" s="67"/>
      <c r="DT73" s="80"/>
      <c r="DU73" s="69"/>
    </row>
    <row r="74" spans="45:125" ht="18" customHeight="1">
      <c r="AS74" s="70"/>
      <c r="AT74" s="85"/>
      <c r="AU74" s="71"/>
      <c r="CH74" s="70"/>
      <c r="CI74" s="85"/>
      <c r="CJ74" s="71"/>
      <c r="DS74" s="70"/>
      <c r="DT74" s="85"/>
      <c r="DU74" s="71"/>
    </row>
    <row r="75" spans="8:125" ht="18" customHeight="1"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27"/>
      <c r="AC75" s="27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46"/>
      <c r="AQ75" s="46"/>
      <c r="AR75" s="46"/>
      <c r="AS75" s="67"/>
      <c r="AT75" s="80"/>
      <c r="AU75" s="69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46"/>
      <c r="BQ75" s="46"/>
      <c r="BR75" s="46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46"/>
      <c r="CF75" s="46"/>
      <c r="CG75" s="46"/>
      <c r="CH75" s="67"/>
      <c r="CI75" s="80"/>
      <c r="CJ75" s="69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46"/>
      <c r="DB75" s="46"/>
      <c r="DC75" s="46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46"/>
      <c r="DQ75" s="46"/>
      <c r="DR75" s="46"/>
      <c r="DS75" s="67"/>
      <c r="DT75" s="80"/>
      <c r="DU75" s="69"/>
    </row>
    <row r="76" spans="45:125" ht="18" customHeight="1">
      <c r="AS76" s="70"/>
      <c r="AT76" s="85"/>
      <c r="AU76" s="71"/>
      <c r="CH76" s="70"/>
      <c r="CI76" s="85"/>
      <c r="CJ76" s="71"/>
      <c r="DS76" s="70"/>
      <c r="DT76" s="85"/>
      <c r="DU76" s="71"/>
    </row>
    <row r="77" spans="8:125" ht="18" customHeight="1"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27"/>
      <c r="AC77" s="27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46"/>
      <c r="AQ77" s="46"/>
      <c r="AR77" s="46"/>
      <c r="AS77" s="67"/>
      <c r="AT77" s="80"/>
      <c r="AU77" s="68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46"/>
      <c r="BQ77" s="46"/>
      <c r="BR77" s="46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46"/>
      <c r="CF77" s="46"/>
      <c r="CG77" s="46"/>
      <c r="CH77" s="67"/>
      <c r="CI77" s="80"/>
      <c r="CJ77" s="68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46"/>
      <c r="DB77" s="46"/>
      <c r="DC77" s="46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46"/>
      <c r="DQ77" s="46"/>
      <c r="DR77" s="46"/>
      <c r="DS77" s="67"/>
      <c r="DT77" s="80"/>
      <c r="DU77" s="68"/>
    </row>
    <row r="78" spans="8:125" ht="18" customHeight="1"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27"/>
      <c r="AC78" s="27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46"/>
      <c r="AQ78" s="46"/>
      <c r="AR78" s="46"/>
      <c r="AS78" s="67"/>
      <c r="AT78" s="80"/>
      <c r="AU78" s="69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46"/>
      <c r="BQ78" s="46"/>
      <c r="BR78" s="46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46"/>
      <c r="CF78" s="46"/>
      <c r="CG78" s="46"/>
      <c r="CH78" s="67"/>
      <c r="CI78" s="80"/>
      <c r="CJ78" s="69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46"/>
      <c r="DB78" s="46"/>
      <c r="DC78" s="46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46"/>
      <c r="DQ78" s="46"/>
      <c r="DR78" s="46"/>
      <c r="DS78" s="67"/>
      <c r="DT78" s="80"/>
      <c r="DU78" s="69"/>
    </row>
    <row r="79" spans="45:125" ht="18" customHeight="1">
      <c r="AS79" s="70"/>
      <c r="AT79" s="85"/>
      <c r="AU79" s="71"/>
      <c r="CH79" s="70"/>
      <c r="CI79" s="85"/>
      <c r="CJ79" s="71"/>
      <c r="DS79" s="70"/>
      <c r="DT79" s="85"/>
      <c r="DU79" s="71"/>
    </row>
    <row r="80" spans="45:125" ht="18" customHeight="1">
      <c r="AS80" s="72"/>
      <c r="AT80" s="86"/>
      <c r="AU80" s="72"/>
      <c r="CH80" s="72"/>
      <c r="CI80" s="86"/>
      <c r="CJ80" s="72"/>
      <c r="DS80" s="72"/>
      <c r="DT80" s="86"/>
      <c r="DU80" s="72"/>
    </row>
  </sheetData>
  <sheetProtection/>
  <mergeCells count="111">
    <mergeCell ref="DR3:DR4"/>
    <mergeCell ref="DS3:DS5"/>
    <mergeCell ref="DT3:DU5"/>
    <mergeCell ref="CO4:CP4"/>
    <mergeCell ref="DF4:DG4"/>
    <mergeCell ref="DJ4:DK4"/>
    <mergeCell ref="DL4:DM4"/>
    <mergeCell ref="CY4:CZ4"/>
    <mergeCell ref="DL3:DM3"/>
    <mergeCell ref="DN3:DO3"/>
    <mergeCell ref="CK4:CL4"/>
    <mergeCell ref="CU4:CV4"/>
    <mergeCell ref="CW4:CX4"/>
    <mergeCell ref="DD4:DE4"/>
    <mergeCell ref="CS4:CT4"/>
    <mergeCell ref="DA3:DA4"/>
    <mergeCell ref="DB3:DB5"/>
    <mergeCell ref="CS3:CT3"/>
    <mergeCell ref="CU3:CV3"/>
    <mergeCell ref="CW3:CX3"/>
    <mergeCell ref="DP3:DP4"/>
    <mergeCell ref="DQ3:DQ5"/>
    <mergeCell ref="DN4:DO4"/>
    <mergeCell ref="DF3:DG3"/>
    <mergeCell ref="DH3:DI3"/>
    <mergeCell ref="DJ3:DK3"/>
    <mergeCell ref="DD3:DE3"/>
    <mergeCell ref="CY3:CZ3"/>
    <mergeCell ref="CK3:CL3"/>
    <mergeCell ref="CM3:CN3"/>
    <mergeCell ref="CO3:CP3"/>
    <mergeCell ref="CQ3:CR3"/>
    <mergeCell ref="BH4:BI4"/>
    <mergeCell ref="BJ4:BK4"/>
    <mergeCell ref="BL3:BM3"/>
    <mergeCell ref="BN3:BO3"/>
    <mergeCell ref="BL4:BM4"/>
    <mergeCell ref="BN4:BO4"/>
    <mergeCell ref="BH3:BI3"/>
    <mergeCell ref="BJ3:BK3"/>
    <mergeCell ref="BS3:BT3"/>
    <mergeCell ref="CC3:CD3"/>
    <mergeCell ref="BP3:BP4"/>
    <mergeCell ref="BQ3:BQ5"/>
    <mergeCell ref="BW3:BX3"/>
    <mergeCell ref="BU3:BV3"/>
    <mergeCell ref="CA3:CB3"/>
    <mergeCell ref="BY3:BZ3"/>
    <mergeCell ref="BS4:BT4"/>
    <mergeCell ref="CC4:CD4"/>
    <mergeCell ref="AV3:AW3"/>
    <mergeCell ref="BF3:BG3"/>
    <mergeCell ref="AV4:AW4"/>
    <mergeCell ref="BF4:BG4"/>
    <mergeCell ref="AX3:AY3"/>
    <mergeCell ref="AZ3:BA3"/>
    <mergeCell ref="BB3:BC3"/>
    <mergeCell ref="BD3:BE3"/>
    <mergeCell ref="AH4:AI4"/>
    <mergeCell ref="AJ4:AK4"/>
    <mergeCell ref="AR3:AR4"/>
    <mergeCell ref="AS3:AS5"/>
    <mergeCell ref="AN4:AO4"/>
    <mergeCell ref="AQ3:AQ5"/>
    <mergeCell ref="AT3:AU5"/>
    <mergeCell ref="H4:I4"/>
    <mergeCell ref="J4:K4"/>
    <mergeCell ref="L4:M4"/>
    <mergeCell ref="T4:U4"/>
    <mergeCell ref="N4:O4"/>
    <mergeCell ref="AF4:AG4"/>
    <mergeCell ref="AD4:AE4"/>
    <mergeCell ref="AN3:AO3"/>
    <mergeCell ref="AP3:AP4"/>
    <mergeCell ref="AF3:AG3"/>
    <mergeCell ref="AL3:AM3"/>
    <mergeCell ref="AL4:AM4"/>
    <mergeCell ref="R3:S3"/>
    <mergeCell ref="T3:U3"/>
    <mergeCell ref="V3:W3"/>
    <mergeCell ref="AB3:AB4"/>
    <mergeCell ref="AD3:AE3"/>
    <mergeCell ref="AH3:AI3"/>
    <mergeCell ref="AJ3:AK3"/>
    <mergeCell ref="A3:A5"/>
    <mergeCell ref="B3:C5"/>
    <mergeCell ref="J3:K3"/>
    <mergeCell ref="L3:M3"/>
    <mergeCell ref="F5:G5"/>
    <mergeCell ref="H3:I3"/>
    <mergeCell ref="AC3:AC5"/>
    <mergeCell ref="N3:O3"/>
    <mergeCell ref="X3:Y3"/>
    <mergeCell ref="Z3:AA3"/>
    <mergeCell ref="X4:Y4"/>
    <mergeCell ref="Z4:AA4"/>
    <mergeCell ref="BU4:BV4"/>
    <mergeCell ref="CA4:CB4"/>
    <mergeCell ref="BY4:BZ4"/>
    <mergeCell ref="CE3:CE4"/>
    <mergeCell ref="CF3:CF5"/>
    <mergeCell ref="CG3:CG4"/>
    <mergeCell ref="CI3:CJ5"/>
    <mergeCell ref="CH3:CH5"/>
    <mergeCell ref="CG49:CH49"/>
    <mergeCell ref="CG50:CH50"/>
    <mergeCell ref="CF51:CH51"/>
    <mergeCell ref="CG45:CH45"/>
    <mergeCell ref="CG46:CH46"/>
    <mergeCell ref="CG47:CH47"/>
    <mergeCell ref="CG48:CH48"/>
  </mergeCells>
  <conditionalFormatting sqref="DD53:DD64 DD6:DD43 DN53:DN64 DL53:DL64 DH53:DH64 DJ53:DJ64 DF53:DF64 CY53:CY64 DN6:DN43 DL6:DL43 DH6:DH43 DJ6:DJ43 DF6:DF43 CY6:CY43 CQ6:CQ43 X53 Z53 CC53:CC64 CA53:CA64 BW53:BW64 BY53:BY64 BU53:BU64 BS53:BS64 X41:X43 Z41:Z43 AX53:AX64 J53:J64 T53:T64 H53:H64 L53:L64 P53:P64 R53:R64 N53:N64 AL53:AL64 AF53:AF64 AD53:AD64 AJ53:AJ64 AH53:AH64 AN53:AN64 BL53:BL64 AV53:AV64 BJ53:BJ64 BH53:BH64 BN53:BN64 V53:V64 BD53:BD64 AZ53:AZ64 BB53:BB64 BF53:BF64 CM53:CM64 CK53:CK64 CW53:CW64 CS53:CS64 CO53:CO64 CQ53:CQ64 CU53:CU64 CU6:CU43 CC6:CC43 CA6:CA43 BW6:BW43 BY6:BY43 BU6:BU43 BS6:BS43 AX6:AX43 J6:J43 T6:T43 H6:H43 L6:L43 P6:P43 R6:R43 N6:N43 AL6:AL43 AF6:AF43 AD6:AD43 AJ6:AJ43 AH6:AH43 AN6:AN43 BL6:BL43 AV6:AV43 BJ6:BJ43 BH6:BH43 BN6:BN43 V6:V43 BD6:BD43 AZ6:AZ43 BB6:BB43 BF6:BF43 CM6:CM43 CK6:CK43 CW6:CW43 CS6:CS43 CO6:CO43">
    <cfRule type="cellIs" priority="1" dxfId="3" operator="lessThan" stopIfTrue="1">
      <formula>5</formula>
    </cfRule>
  </conditionalFormatting>
  <conditionalFormatting sqref="DB53 DB54:DC63 DQ53:DQ64 DB64 DQ6:DQ43 AQ6:AQ43 BQ53 BQ54:BR63 CF53:CF64 BQ64 AC53:AC64 AQ53:AQ64 CF6:CF43 BQ6:BQ43 AC6:AC43 DB6:DB43">
    <cfRule type="cellIs" priority="2" dxfId="2" operator="lessThan" stopIfTrue="1">
      <formula>4.995</formula>
    </cfRule>
  </conditionalFormatting>
  <conditionalFormatting sqref="DR53 DR61:DR64 DR6:DR43 AR53 CG53 AR61:AR64 CG61:CG64 AR6:AR43 CG6:CG43">
    <cfRule type="cellIs" priority="3" dxfId="1" operator="lessThan" stopIfTrue="1">
      <formula>4.995</formula>
    </cfRule>
  </conditionalFormatting>
  <conditionalFormatting sqref="DU53 DU61:DU64 DU6:DU43 AU53 CJ53 AU61:AU64 CJ61:CJ64 AU6:AU43 CJ6:CJ43">
    <cfRule type="cellIs" priority="4" dxfId="0" operator="notEqual" stopIfTrue="1">
      <formula>"Lªn líp"</formula>
    </cfRule>
  </conditionalFormatting>
  <printOptions/>
  <pageMargins left="0.24" right="0.16" top="0.39" bottom="0.23" header="0.38" footer="0.3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A1" sqref="A1"/>
    </sheetView>
  </sheetViews>
  <sheetFormatPr defaultColWidth="8.7109375" defaultRowHeight="12.75"/>
  <cols>
    <col min="1" max="1" width="28.421875" style="30" customWidth="1"/>
    <col min="2" max="2" width="1.28515625" style="30" customWidth="1"/>
    <col min="3" max="3" width="30.57421875" style="30" customWidth="1"/>
    <col min="4" max="16384" width="8.7109375" style="30" customWidth="1"/>
  </cols>
  <sheetData>
    <row r="1" ht="12.75">
      <c r="A1" s="29" t="s">
        <v>121</v>
      </c>
    </row>
    <row r="2" ht="13.5" thickBot="1">
      <c r="A2" s="29" t="s">
        <v>109</v>
      </c>
    </row>
    <row r="3" spans="1:3" ht="13.5" thickBot="1">
      <c r="A3" s="31" t="s">
        <v>110</v>
      </c>
      <c r="C3" s="32" t="s">
        <v>111</v>
      </c>
    </row>
    <row r="4" ht="12.75">
      <c r="A4" s="31">
        <v>3</v>
      </c>
    </row>
    <row r="6" ht="13.5" thickBot="1"/>
    <row r="7" ht="12.75">
      <c r="A7" s="33" t="s">
        <v>112</v>
      </c>
    </row>
    <row r="8" ht="12.75">
      <c r="A8" s="34" t="s">
        <v>113</v>
      </c>
    </row>
    <row r="9" ht="12.75">
      <c r="A9" s="35" t="s">
        <v>114</v>
      </c>
    </row>
    <row r="10" ht="12.75">
      <c r="A10" s="34" t="s">
        <v>115</v>
      </c>
    </row>
    <row r="11" ht="13.5" thickBot="1">
      <c r="A11" s="36" t="s">
        <v>116</v>
      </c>
    </row>
    <row r="13" ht="13.5" thickBot="1"/>
    <row r="14" ht="13.5" thickBot="1">
      <c r="A14" s="32" t="s">
        <v>117</v>
      </c>
    </row>
    <row r="16" ht="13.5" thickBot="1"/>
    <row r="17" ht="13.5" thickBot="1">
      <c r="C17" s="32" t="s">
        <v>118</v>
      </c>
    </row>
    <row r="20" ht="12.75">
      <c r="A20" s="37" t="s">
        <v>119</v>
      </c>
    </row>
    <row r="26" ht="13.5" thickBot="1">
      <c r="C26" s="38" t="s">
        <v>120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Tel: 3719.282 - 0906.151.386</cp:lastModifiedBy>
  <cp:lastPrinted>2012-08-28T02:20:05Z</cp:lastPrinted>
  <dcterms:created xsi:type="dcterms:W3CDTF">2010-09-12T02:53:42Z</dcterms:created>
  <dcterms:modified xsi:type="dcterms:W3CDTF">2013-03-07T03:04:02Z</dcterms:modified>
  <cp:category/>
  <cp:version/>
  <cp:contentType/>
  <cp:contentStatus/>
</cp:coreProperties>
</file>