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3"/>
  </bookViews>
  <sheets>
    <sheet name="KToan3A" sheetId="1" r:id="rId1"/>
    <sheet name="KToan3B" sheetId="2" r:id="rId2"/>
    <sheet name="KToan3C" sheetId="3" r:id="rId3"/>
    <sheet name="KToan3D" sheetId="4" r:id="rId4"/>
    <sheet name="KToan3E" sheetId="5" r:id="rId5"/>
  </sheets>
  <definedNames>
    <definedName name="_xlnm.Print_Area" localSheetId="0">'KToan3A'!$A$1:$BJ$70</definedName>
    <definedName name="_xlnm.Print_Titles" localSheetId="0">'KToan3A'!$1:$4</definedName>
    <definedName name="_xlnm.Print_Titles" localSheetId="1">'KToan3B'!$1:$5</definedName>
    <definedName name="_xlnm.Print_Titles" localSheetId="2">'KToan3C'!$1:$4</definedName>
    <definedName name="_xlnm.Print_Titles" localSheetId="3">'KToan3D'!$1:$4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Thanh An</author>
  </authors>
  <commentList>
    <comment ref="A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Chuyen sang  KTD3A theo QD26 ngay 04/03/11</t>
        </r>
      </text>
    </comment>
    <comment ref="A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Xoa ten theo QD16 ngay 1/04/2011
Lý do: Bo hoc dai ngay</t>
        </r>
      </text>
    </comment>
    <comment ref="A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Xoa ten theo QD16 ngay 1/04/2011
Lý do: Bo hoc dai ngay</t>
        </r>
      </text>
    </comment>
    <comment ref="A64" authorId="1">
      <text>
        <r>
          <rPr>
            <sz val="8"/>
            <rFont val="Tahoma"/>
            <family val="0"/>
          </rPr>
          <t>Chuyen sang tu lop Ke toan 2A theo QD246 ngay 25/07/2011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Chuyen sang Tu KTD3A theo QD26 ngay 04/03/2011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Xoa ten theo QD18 ngay 20/04/2011
Ly do: Bo hoc dai ngay</t>
        </r>
      </text>
    </comment>
    <comment ref="A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Bao luu theo QD203 ngay 20/06/2011
Ly do: Hoan canh gia dinh kho khan
Tiep nhan vao Ktoan4A theo QD 471 ngay 28/11/2011</t>
        </r>
      </text>
    </comment>
    <comment ref="A7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Buoc thoi hoc theo QD299 ngay08/09/2011
Ly do: Hoc luc kem</t>
        </r>
      </text>
    </comment>
    <comment ref="A7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Xoa ten theo QD85 ngay 01/11/2011
Ly do bo hoc dai ngay khong ly do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Chuyen sang Tu KTTK K3 theo QD26 ngay 04/03/2011</t>
        </r>
      </text>
    </comment>
    <comment ref="A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Xoa ten theo QD16 ngay 1/04/2011
Lý do: Bo hoc dai ngay</t>
        </r>
      </text>
    </comment>
    <comment ref="A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Xoa ten theo QD77 ngay 15/09/2011
Lydo: Bo hoc dai ngay khong lý do, no hoc phi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Chuyen xuong tu Ktoan 2C theo QD489 ngay 11/10/2010</t>
        </r>
      </text>
    </comment>
    <comment ref="A47" authorId="0">
      <text>
        <r>
          <rPr>
            <b/>
            <sz val="8"/>
            <rFont val="Tahoma"/>
            <family val="0"/>
          </rPr>
          <t>User:Xoa ten theo QD104 ngay 29/12/2010</t>
        </r>
        <r>
          <rPr>
            <sz val="8"/>
            <rFont val="Tahoma"/>
            <family val="0"/>
          </rPr>
          <t xml:space="preserve">
Ly do: nghi hoc dai ngay khong ly do dai ngay</t>
        </r>
      </text>
    </comment>
    <comment ref="H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Diem nay bao trong phieu bao diem lop CNTD K3</t>
        </r>
      </text>
    </comment>
    <comment ref="A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Xoa ten theo QD16 ngay 1/04/2011
Lý do: Bo hoc dai ngay</t>
        </r>
      </text>
    </comment>
    <comment ref="A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Xoa ten theo QD16 ngay 1/04/2011
Lý do: Bo hoc dai ngay</t>
        </r>
      </text>
    </comment>
    <comment ref="A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Xoa ten theo QD16 ngay 1/04/2011
Lý do: Bo hoc dai ngay</t>
        </r>
      </text>
    </comment>
    <comment ref="A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Xoa ten theo QD77 ngay 15/09/2011
Lydo: Bo hoc dai ngay khong lý do, no hoc phi</t>
        </r>
      </text>
    </comment>
    <comment ref="A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Xoa ten theo QD85 ngay 01/11/2011
Ly do bo hoc dai ngay khong ly do</t>
        </r>
      </text>
    </comment>
  </commentList>
</comments>
</file>

<file path=xl/sharedStrings.xml><?xml version="1.0" encoding="utf-8"?>
<sst xmlns="http://schemas.openxmlformats.org/spreadsheetml/2006/main" count="2794" uniqueCount="604">
  <si>
    <t>Ph¹m Ngäc</t>
  </si>
  <si>
    <t>Duy</t>
  </si>
  <si>
    <t>Dòng</t>
  </si>
  <si>
    <t xml:space="preserve">NguyÔn Hµ </t>
  </si>
  <si>
    <t>Giang</t>
  </si>
  <si>
    <t>Hu©n</t>
  </si>
  <si>
    <t xml:space="preserve">NguyÔn V¨n </t>
  </si>
  <si>
    <t xml:space="preserve">Vò V¨n </t>
  </si>
  <si>
    <t>Minh</t>
  </si>
  <si>
    <t>Ph­íc</t>
  </si>
  <si>
    <t xml:space="preserve">NguyÔn Xu©n </t>
  </si>
  <si>
    <t>TuyÕn</t>
  </si>
  <si>
    <t>TuÊn</t>
  </si>
  <si>
    <t>Tïng</t>
  </si>
  <si>
    <t>Tó</t>
  </si>
  <si>
    <t>§øc</t>
  </si>
  <si>
    <t xml:space="preserve"> B¾c Giang</t>
  </si>
  <si>
    <t>TT</t>
  </si>
  <si>
    <t xml:space="preserve"> S¬n §éng</t>
  </si>
  <si>
    <t xml:space="preserve"> Kinh M«n</t>
  </si>
  <si>
    <t xml:space="preserve"> §«ng H­ng</t>
  </si>
  <si>
    <t xml:space="preserve"> Yªn H­ng</t>
  </si>
  <si>
    <t xml:space="preserve"> §«ng TriÒu</t>
  </si>
  <si>
    <t xml:space="preserve"> Quúnh Phô</t>
  </si>
  <si>
    <t xml:space="preserve"> Th¸i Thuþ</t>
  </si>
  <si>
    <t xml:space="preserve"> Tiªn L·ng</t>
  </si>
  <si>
    <t xml:space="preserve"> B×nh Giang</t>
  </si>
  <si>
    <t xml:space="preserve"> Trùc Ninh</t>
  </si>
  <si>
    <t xml:space="preserve"> Thñy Nguyªn</t>
  </si>
  <si>
    <t xml:space="preserve"> Thanh Hµ</t>
  </si>
  <si>
    <t xml:space="preserve"> Phï Cõ</t>
  </si>
  <si>
    <t xml:space="preserve"> TiÒn H¶i</t>
  </si>
  <si>
    <t>H¶i D­¬ng</t>
  </si>
  <si>
    <t>Th¸i B×nh</t>
  </si>
  <si>
    <t>B¾c Giang</t>
  </si>
  <si>
    <t>Qu¶ng Ninh</t>
  </si>
  <si>
    <t>H­ng Yªn</t>
  </si>
  <si>
    <t>Nam §Þnh</t>
  </si>
  <si>
    <t>Hä vµ tªn</t>
  </si>
  <si>
    <t>Ngµy sinh</t>
  </si>
  <si>
    <t>Ph¸i</t>
  </si>
  <si>
    <t>Hé khÈu</t>
  </si>
  <si>
    <t>H¹ Long</t>
  </si>
  <si>
    <t xml:space="preserve"> Hång LÜnh</t>
  </si>
  <si>
    <t xml:space="preserve"> U«ng BÝ</t>
  </si>
  <si>
    <t>CÈm Ph¶</t>
  </si>
  <si>
    <t>H¶i Phßng</t>
  </si>
  <si>
    <t>H¹  Long</t>
  </si>
  <si>
    <t>Nam</t>
  </si>
  <si>
    <t>S¬n</t>
  </si>
  <si>
    <t>(V/v tiÕp nhËn sinh viªn vµo häc §¹i häc, hÖ chÝnh quy, khãa häc 2010-2014)</t>
  </si>
  <si>
    <t>H¶i</t>
  </si>
  <si>
    <t xml:space="preserve"> Tiªn Yªn</t>
  </si>
  <si>
    <t>HËu</t>
  </si>
  <si>
    <t>Thùc</t>
  </si>
  <si>
    <t>Toµn</t>
  </si>
  <si>
    <t xml:space="preserve"> Vò Th­</t>
  </si>
  <si>
    <t>§«ng H­ng</t>
  </si>
  <si>
    <t>Kinh M«n</t>
  </si>
  <si>
    <t xml:space="preserve"> H­ng Yªn</t>
  </si>
  <si>
    <t>Ph¹m Minh</t>
  </si>
  <si>
    <t>Quúnh Phô</t>
  </si>
  <si>
    <t xml:space="preserve"> Th¸i B×nh</t>
  </si>
  <si>
    <t>NguyÔn Quang</t>
  </si>
  <si>
    <t>Anh</t>
  </si>
  <si>
    <t>C¶nh</t>
  </si>
  <si>
    <t>NghÖ An</t>
  </si>
  <si>
    <t xml:space="preserve"> ChÝ Linh</t>
  </si>
  <si>
    <t xml:space="preserve"> H¶i D­¬ng</t>
  </si>
  <si>
    <t>Gi¸p</t>
  </si>
  <si>
    <t>ý Yªn</t>
  </si>
  <si>
    <t>Hïng</t>
  </si>
  <si>
    <t>Th¸i Thôy</t>
  </si>
  <si>
    <t xml:space="preserve"> CÈm Ph¶</t>
  </si>
  <si>
    <t>Hoµng</t>
  </si>
  <si>
    <t>Huy</t>
  </si>
  <si>
    <t>Thñy Nguyªn</t>
  </si>
  <si>
    <t>Kiªn</t>
  </si>
  <si>
    <t xml:space="preserve"> Nam §Þnh</t>
  </si>
  <si>
    <t>Yªn H­ng</t>
  </si>
  <si>
    <t>M¹nh</t>
  </si>
  <si>
    <t xml:space="preserve"> Lµo Cai</t>
  </si>
  <si>
    <t>NhÊt</t>
  </si>
  <si>
    <t>Phï Cõ</t>
  </si>
  <si>
    <t>Tµi</t>
  </si>
  <si>
    <t xml:space="preserve"> Thanh Hãa</t>
  </si>
  <si>
    <t xml:space="preserve">NguyÔn Hång </t>
  </si>
  <si>
    <t>Th¸i</t>
  </si>
  <si>
    <t>Th­¬ng</t>
  </si>
  <si>
    <t xml:space="preserve"> Ninh Giang</t>
  </si>
  <si>
    <t>Th¾ng</t>
  </si>
  <si>
    <t>B¾c Ninh</t>
  </si>
  <si>
    <t xml:space="preserve"> H­ng Hµ</t>
  </si>
  <si>
    <t>Thanh</t>
  </si>
  <si>
    <t xml:space="preserve"> Qu¶ng Ninh</t>
  </si>
  <si>
    <t>Thi</t>
  </si>
  <si>
    <t>ThÞnh</t>
  </si>
  <si>
    <t xml:space="preserve"> NghÖ An</t>
  </si>
  <si>
    <t>L¹ng S¬n</t>
  </si>
  <si>
    <t>Yªn Dòng</t>
  </si>
  <si>
    <t>Hµ</t>
  </si>
  <si>
    <t>N÷</t>
  </si>
  <si>
    <t>Nam S¸ch</t>
  </si>
  <si>
    <t>§«ng TriÒu</t>
  </si>
  <si>
    <t>Hoµ</t>
  </si>
  <si>
    <t>Xu©n Tr­êng</t>
  </si>
  <si>
    <t>Phó</t>
  </si>
  <si>
    <t>Qu©n</t>
  </si>
  <si>
    <t>Quúnh</t>
  </si>
  <si>
    <t>NguyÔn Ngäc</t>
  </si>
  <si>
    <t>NguyÔn Thanh</t>
  </si>
  <si>
    <t xml:space="preserve">NguyÔn Ngäc </t>
  </si>
  <si>
    <t>B»ng</t>
  </si>
  <si>
    <t>B×nh</t>
  </si>
  <si>
    <t>danh s¸ch líp kÕ to¸n k3a</t>
  </si>
  <si>
    <t>NguyÔn ThÞ</t>
  </si>
  <si>
    <t xml:space="preserve">Vò ThÞ </t>
  </si>
  <si>
    <t xml:space="preserve">Tr­¬ng ThÞ </t>
  </si>
  <si>
    <t>An</t>
  </si>
  <si>
    <t xml:space="preserve">Vò Lan </t>
  </si>
  <si>
    <t xml:space="preserve">§oµn ThÞ </t>
  </si>
  <si>
    <t xml:space="preserve">NguyÔn ThÞ </t>
  </si>
  <si>
    <t>BÐ</t>
  </si>
  <si>
    <t>V©n §ån</t>
  </si>
  <si>
    <t xml:space="preserve">NguyÔn ThÞ Ngäc </t>
  </si>
  <si>
    <t xml:space="preserve">L­¬ng ThÞ Thanh </t>
  </si>
  <si>
    <t>BÝch</t>
  </si>
  <si>
    <t xml:space="preserve"> TP.Lµo Cai</t>
  </si>
  <si>
    <t>Lµo Cai</t>
  </si>
  <si>
    <t xml:space="preserve">Ph¹n ThÞ </t>
  </si>
  <si>
    <t>ChÊn</t>
  </si>
  <si>
    <t xml:space="preserve">Hoµng ThÞ Kim </t>
  </si>
  <si>
    <t>Chi</t>
  </si>
  <si>
    <t xml:space="preserve"> H¹ Long</t>
  </si>
  <si>
    <t xml:space="preserve">Ph¹m ThÞ </t>
  </si>
  <si>
    <t xml:space="preserve">Chu ThÞ </t>
  </si>
  <si>
    <t>Cóc</t>
  </si>
  <si>
    <t xml:space="preserve">Lª ThÞ </t>
  </si>
  <si>
    <t>Dung</t>
  </si>
  <si>
    <t>§Çm Hµ</t>
  </si>
  <si>
    <t xml:space="preserve">T« Kh¸nh </t>
  </si>
  <si>
    <t xml:space="preserve">T¹ ThÞ </t>
  </si>
  <si>
    <t>G¸i</t>
  </si>
  <si>
    <t xml:space="preserve">Ph¹m Thu </t>
  </si>
  <si>
    <t>H»ng</t>
  </si>
  <si>
    <t xml:space="preserve">Lª ThÞ Thu </t>
  </si>
  <si>
    <t xml:space="preserve">NguyÔn ThÞ Hång </t>
  </si>
  <si>
    <t xml:space="preserve">NguyÔn ThÞ Thu </t>
  </si>
  <si>
    <t xml:space="preserve">TrÞnh ThÞ </t>
  </si>
  <si>
    <t xml:space="preserve">Vi Xu©n </t>
  </si>
  <si>
    <t>Tiªn Yªn</t>
  </si>
  <si>
    <t>Bµn ThÞ</t>
  </si>
  <si>
    <t>Hoµnh Bå</t>
  </si>
  <si>
    <t xml:space="preserve">§µo ThÞ </t>
  </si>
  <si>
    <t>H¹nh</t>
  </si>
  <si>
    <t>Hoa</t>
  </si>
  <si>
    <t xml:space="preserve">Vò Trung </t>
  </si>
  <si>
    <t>Liªn</t>
  </si>
  <si>
    <t>N¨m</t>
  </si>
  <si>
    <t xml:space="preserve">Vy ThÞ </t>
  </si>
  <si>
    <t>Ba ChÏ</t>
  </si>
  <si>
    <t xml:space="preserve">§inh ThÞ </t>
  </si>
  <si>
    <t>Nga</t>
  </si>
  <si>
    <t>Nhiªn</t>
  </si>
  <si>
    <t xml:space="preserve">TrÇn ThÞ </t>
  </si>
  <si>
    <t>Niªn</t>
  </si>
  <si>
    <t xml:space="preserve">§Æng Hång </t>
  </si>
  <si>
    <t>H¶i Hµ</t>
  </si>
  <si>
    <t xml:space="preserve">Bïi ThÞ </t>
  </si>
  <si>
    <t>QuÕ</t>
  </si>
  <si>
    <t xml:space="preserve">Ph¹m ThÞ H­¬ng </t>
  </si>
  <si>
    <t>Quyªn</t>
  </si>
  <si>
    <t>La ThÞ</t>
  </si>
  <si>
    <t>S¸u</t>
  </si>
  <si>
    <t xml:space="preserve">Hoµng ThÞ </t>
  </si>
  <si>
    <t>Th¬m</t>
  </si>
  <si>
    <t xml:space="preserve">§Æng ThÞ </t>
  </si>
  <si>
    <t xml:space="preserve">Lª ThÞ Ph­¬ng </t>
  </si>
  <si>
    <t>Th¶o</t>
  </si>
  <si>
    <t xml:space="preserve">NguyÔn C«ng </t>
  </si>
  <si>
    <t xml:space="preserve">Lý ThÞ </t>
  </si>
  <si>
    <t>Thñy</t>
  </si>
  <si>
    <t xml:space="preserve">NguyÔn Minh </t>
  </si>
  <si>
    <t>Thu</t>
  </si>
  <si>
    <t xml:space="preserve">L­êng ThÞ </t>
  </si>
  <si>
    <t>Léc B×nh</t>
  </si>
  <si>
    <t>Lª Thanh</t>
  </si>
  <si>
    <t xml:space="preserve">NguyÔn Kh¸nh </t>
  </si>
  <si>
    <t>Trang</t>
  </si>
  <si>
    <t xml:space="preserve">NguyÔn ThÞ Quúnh </t>
  </si>
  <si>
    <t xml:space="preserve">NguyÔn V©n </t>
  </si>
  <si>
    <t xml:space="preserve">TrÇn ThÞ Minh </t>
  </si>
  <si>
    <t xml:space="preserve">Vò ThÞ V©n </t>
  </si>
  <si>
    <t>V©n</t>
  </si>
  <si>
    <t>Xu©n</t>
  </si>
  <si>
    <r>
      <t>¸</t>
    </r>
    <r>
      <rPr>
        <sz val="12"/>
        <rFont val=".VnTime"/>
        <family val="2"/>
      </rPr>
      <t>nh</t>
    </r>
  </si>
  <si>
    <t>danh s¸ch líp kÕ to¸n k3b</t>
  </si>
  <si>
    <t xml:space="preserve"> Kim §éng-</t>
  </si>
  <si>
    <t>Lª ThÞ V©n</t>
  </si>
  <si>
    <t>§«ng TriÒu -</t>
  </si>
  <si>
    <t xml:space="preserve"> L­¬ng Tµi</t>
  </si>
  <si>
    <t>Ch©m</t>
  </si>
  <si>
    <t xml:space="preserve"> Tø Kú -</t>
  </si>
  <si>
    <t>Ch©u</t>
  </si>
  <si>
    <t>DiÔn Ch©u</t>
  </si>
  <si>
    <t>Chiªm</t>
  </si>
  <si>
    <t xml:space="preserve"> ChÝ Linh-</t>
  </si>
  <si>
    <t>§inh ThÞ</t>
  </si>
  <si>
    <t>Gia ViÔn -</t>
  </si>
  <si>
    <t>Ninh B×nh</t>
  </si>
  <si>
    <t xml:space="preserve">§inh ThÞ Kim </t>
  </si>
  <si>
    <t xml:space="preserve"> Th¸i Thuþ-</t>
  </si>
  <si>
    <t>DiÖp</t>
  </si>
  <si>
    <t xml:space="preserve"> Th¸i Thuþ -</t>
  </si>
  <si>
    <t>DÞu</t>
  </si>
  <si>
    <t>Quúnh Phô-</t>
  </si>
  <si>
    <t xml:space="preserve">L­¬ng ThÞ </t>
  </si>
  <si>
    <t xml:space="preserve"> Kinh M«n -</t>
  </si>
  <si>
    <t xml:space="preserve"> Trùc Ninh -</t>
  </si>
  <si>
    <t>Duyªn</t>
  </si>
  <si>
    <t>Quúnh Phô -</t>
  </si>
  <si>
    <t xml:space="preserve">TrÞnh Minh </t>
  </si>
  <si>
    <t xml:space="preserve"> Ho»ng Ho¸ -</t>
  </si>
  <si>
    <t xml:space="preserve">NguyÔn Thóy </t>
  </si>
  <si>
    <t xml:space="preserve"> CÈm Ph¶-</t>
  </si>
  <si>
    <t xml:space="preserve">§ç ThÞ </t>
  </si>
  <si>
    <t>H­¬ng</t>
  </si>
  <si>
    <t>TrÇn ThÞ Thu</t>
  </si>
  <si>
    <t xml:space="preserve"> Yªn Mü -</t>
  </si>
  <si>
    <t>KiÕn X­¬ng-</t>
  </si>
  <si>
    <t>Vò ThÞ Hång</t>
  </si>
  <si>
    <t xml:space="preserve">Bïi ThÞ Thu </t>
  </si>
  <si>
    <t>HiÒn</t>
  </si>
  <si>
    <t xml:space="preserve"> Hµ TÜnh</t>
  </si>
  <si>
    <t xml:space="preserve"> §«ng H­ng-</t>
  </si>
  <si>
    <t>Mai</t>
  </si>
  <si>
    <t>Th¸i Thuþ-</t>
  </si>
  <si>
    <t>TriÖu ThÞ BÝch</t>
  </si>
  <si>
    <t>Ngµ</t>
  </si>
  <si>
    <t xml:space="preserve">NguyÔn ThÞ. Thanh </t>
  </si>
  <si>
    <t xml:space="preserve"> §«ng TriÒu -</t>
  </si>
  <si>
    <t>Phï Cõ -</t>
  </si>
  <si>
    <t>Trùc Ninh-</t>
  </si>
  <si>
    <t>Ngäc</t>
  </si>
  <si>
    <t>Ninh Giang -</t>
  </si>
  <si>
    <t xml:space="preserve">  H¶i D­¬ng</t>
  </si>
  <si>
    <t>Nhung</t>
  </si>
  <si>
    <t>Tø Kú</t>
  </si>
  <si>
    <t>Oanh</t>
  </si>
  <si>
    <t xml:space="preserve"> Ninh Giang -</t>
  </si>
  <si>
    <t>Ph­êng</t>
  </si>
  <si>
    <t xml:space="preserve"> Tiªn L÷-</t>
  </si>
  <si>
    <t xml:space="preserve"> Xu©n Tr­êng -</t>
  </si>
  <si>
    <t xml:space="preserve"> Kim Thµnh -</t>
  </si>
  <si>
    <t xml:space="preserve">NguyÔn ThÞ        </t>
  </si>
  <si>
    <t xml:space="preserve"> S¬n §éng -</t>
  </si>
  <si>
    <t xml:space="preserve">Lª Hång </t>
  </si>
  <si>
    <t>Th¨ng</t>
  </si>
  <si>
    <t xml:space="preserve">NguyÔn TiÕn </t>
  </si>
  <si>
    <t>TP. H¹ Long</t>
  </si>
  <si>
    <t>Thïy</t>
  </si>
  <si>
    <t>ThuËn</t>
  </si>
  <si>
    <t xml:space="preserve"> Thanh Hµ -</t>
  </si>
  <si>
    <t>Thuú</t>
  </si>
  <si>
    <t>Vò Th­ -</t>
  </si>
  <si>
    <t>Thuû</t>
  </si>
  <si>
    <t>Th¸i Thuþ -</t>
  </si>
  <si>
    <t xml:space="preserve"> U«ng BÝ -</t>
  </si>
  <si>
    <t xml:space="preserve">§µo ThÞ Thanh </t>
  </si>
  <si>
    <t>Tr©m</t>
  </si>
  <si>
    <t xml:space="preserve"> Quúnh Phô -</t>
  </si>
  <si>
    <t xml:space="preserve">§Æng Mai </t>
  </si>
  <si>
    <t xml:space="preserve">Lª Thïy </t>
  </si>
  <si>
    <t>U«ng BÝ -</t>
  </si>
  <si>
    <t xml:space="preserve">NguyÔn ThÞ Hµ </t>
  </si>
  <si>
    <t>Ph¹m Duy</t>
  </si>
  <si>
    <t>B×nh Liªu</t>
  </si>
  <si>
    <t>H­ng Hµ -</t>
  </si>
  <si>
    <t xml:space="preserve">Nghiªm ThÞ        </t>
  </si>
  <si>
    <t>TuyÕt</t>
  </si>
  <si>
    <t xml:space="preserve"> HiÖp Hoµ -</t>
  </si>
  <si>
    <t>Vui</t>
  </si>
  <si>
    <t>Xu©n Tr­êng -</t>
  </si>
  <si>
    <t>danh s¸ch líp kÕ to¸n 3c</t>
  </si>
  <si>
    <t>§¹i</t>
  </si>
  <si>
    <t>U«ng BÝ</t>
  </si>
  <si>
    <t xml:space="preserve"> H¶i Phßng</t>
  </si>
  <si>
    <t>Chung</t>
  </si>
  <si>
    <t xml:space="preserve">D­¬ng Ngäc </t>
  </si>
  <si>
    <t xml:space="preserve">Hå Kim </t>
  </si>
  <si>
    <t xml:space="preserve">NguyÔn Thïy </t>
  </si>
  <si>
    <t xml:space="preserve">Cao Thanh </t>
  </si>
  <si>
    <t xml:space="preserve">NguyÔn Thuý </t>
  </si>
  <si>
    <t xml:space="preserve">§ç ThÞ LÖ </t>
  </si>
  <si>
    <t xml:space="preserve">§Æng Thu </t>
  </si>
  <si>
    <t>Vò ThÞ</t>
  </si>
  <si>
    <t xml:space="preserve">§oµn ThÞ Thu </t>
  </si>
  <si>
    <t xml:space="preserve">§Æng ThÞ Thu </t>
  </si>
  <si>
    <t xml:space="preserve">NguyÔn Thanh </t>
  </si>
  <si>
    <t xml:space="preserve">DiÖp ThÞ </t>
  </si>
  <si>
    <t xml:space="preserve">NguyÔn Thu </t>
  </si>
  <si>
    <t>Hoµi</t>
  </si>
  <si>
    <t xml:space="preserve">NguyÔn Th¸i </t>
  </si>
  <si>
    <t xml:space="preserve">Cï ThÞ Minh </t>
  </si>
  <si>
    <t>HuÖ</t>
  </si>
  <si>
    <t>Huyªn</t>
  </si>
  <si>
    <t>HuyÒn</t>
  </si>
  <si>
    <t xml:space="preserve">§µo Thanh </t>
  </si>
  <si>
    <t xml:space="preserve">§µo ThÞ CÈm </t>
  </si>
  <si>
    <t>Lª</t>
  </si>
  <si>
    <t>L­u ThÞ</t>
  </si>
  <si>
    <t>Lam</t>
  </si>
  <si>
    <t xml:space="preserve">NguyÔn ThÞ Thanh </t>
  </si>
  <si>
    <t>Lan</t>
  </si>
  <si>
    <t xml:space="preserve">Ph¹m Ngäc </t>
  </si>
  <si>
    <t>Loan</t>
  </si>
  <si>
    <t xml:space="preserve">Bïi Kh¸nh </t>
  </si>
  <si>
    <t>Ly</t>
  </si>
  <si>
    <t xml:space="preserve">§Æng ThÞ Quúnh </t>
  </si>
  <si>
    <t>Bïi ThÞ</t>
  </si>
  <si>
    <t xml:space="preserve">Bïi ThÞ Nh­ </t>
  </si>
  <si>
    <t>An L·o</t>
  </si>
  <si>
    <t xml:space="preserve">TrÇn ThÞ YÕn </t>
  </si>
  <si>
    <t>Nhµn</t>
  </si>
  <si>
    <t xml:space="preserve">NguyÔn Kim </t>
  </si>
  <si>
    <t>Ph­¬ng</t>
  </si>
  <si>
    <t xml:space="preserve">Phan ThÞ Thóy </t>
  </si>
  <si>
    <t xml:space="preserve">Vò Quèc </t>
  </si>
  <si>
    <t xml:space="preserve">NguyÔn Nh­ </t>
  </si>
  <si>
    <t xml:space="preserve">Hoµng ThÕ </t>
  </si>
  <si>
    <t xml:space="preserve"> T©n Uyªn</t>
  </si>
  <si>
    <t>Lai Ch©u</t>
  </si>
  <si>
    <t xml:space="preserve">Lª ThÞ Hång </t>
  </si>
  <si>
    <t xml:space="preserve">NguyÔn ThÞ Lan </t>
  </si>
  <si>
    <t>NguyÔn ThÞ Ph­¬ng</t>
  </si>
  <si>
    <t>Ng« Ph­¬ng</t>
  </si>
  <si>
    <t xml:space="preserve">NguyÔn Ph­¬ng </t>
  </si>
  <si>
    <t xml:space="preserve">TrÞnh Hång </t>
  </si>
  <si>
    <t xml:space="preserve">V­¬ng Ngäc </t>
  </si>
  <si>
    <t>Thóy</t>
  </si>
  <si>
    <t xml:space="preserve">Bïi TiÕn </t>
  </si>
  <si>
    <t xml:space="preserve">NguyÔn ThÞ Ph­¬ng </t>
  </si>
  <si>
    <t>Thuý</t>
  </si>
  <si>
    <t xml:space="preserve">Vò Thu </t>
  </si>
  <si>
    <t>Trµ</t>
  </si>
  <si>
    <t xml:space="preserve">NguyÔn ThÞ Tè </t>
  </si>
  <si>
    <t>Uyªn</t>
  </si>
  <si>
    <t>D­¬ng ThÞ</t>
  </si>
  <si>
    <t>Ba V×</t>
  </si>
  <si>
    <t>Hµ Néi</t>
  </si>
  <si>
    <t>Xoan</t>
  </si>
  <si>
    <t>Xuyªn</t>
  </si>
  <si>
    <t>danh s¸ch líp kÕ to¸n k3d</t>
  </si>
  <si>
    <t>KÌm theo quyÕt ®Þnh sè    533 /Q§-§T ngµy  28  th¸ng  10  n¨m 2010</t>
  </si>
  <si>
    <t xml:space="preserve">KiÒu Minh </t>
  </si>
  <si>
    <t>NguyÔn ThÞ Lan</t>
  </si>
  <si>
    <t xml:space="preserve">Bïi Xu©n </t>
  </si>
  <si>
    <t>B¸ch</t>
  </si>
  <si>
    <t xml:space="preserve">Bµn ThÞ </t>
  </si>
  <si>
    <t xml:space="preserve"> Hoµnh Bå</t>
  </si>
  <si>
    <t xml:space="preserve"> KiÕn X­¬ng</t>
  </si>
  <si>
    <t>Doan</t>
  </si>
  <si>
    <t xml:space="preserve">Hoµng ThÞ Lan </t>
  </si>
  <si>
    <t xml:space="preserve">Ph¹m ThÞ Thu </t>
  </si>
  <si>
    <t>TrÇn ThÞ</t>
  </si>
  <si>
    <t xml:space="preserve"> Tø Kú</t>
  </si>
  <si>
    <t xml:space="preserve">NguyÔn ThÞ H¶i </t>
  </si>
  <si>
    <t xml:space="preserve"> V©n §ån</t>
  </si>
  <si>
    <t>Mãng C¸i</t>
  </si>
  <si>
    <t xml:space="preserve">§ç ThÞ BÝch </t>
  </si>
  <si>
    <t>H­êng</t>
  </si>
  <si>
    <t>KiÕn X­¬ng</t>
  </si>
  <si>
    <t xml:space="preserve">D­¬ng Ph¹m </t>
  </si>
  <si>
    <t>HuÕ</t>
  </si>
  <si>
    <t>NguyÔn ThÕ</t>
  </si>
  <si>
    <t>Kh¸nh</t>
  </si>
  <si>
    <t>Vò ThÞ Ph­¬ng</t>
  </si>
  <si>
    <t>Gia Léc</t>
  </si>
  <si>
    <t>L¹i Thïy</t>
  </si>
  <si>
    <t>Linh</t>
  </si>
  <si>
    <t>Vò Th­</t>
  </si>
  <si>
    <t>LiÔu</t>
  </si>
  <si>
    <t>¢n Thi</t>
  </si>
  <si>
    <t>LÖ</t>
  </si>
  <si>
    <t>LÜnh</t>
  </si>
  <si>
    <t xml:space="preserve">Bïi ThÞ Thanh </t>
  </si>
  <si>
    <t xml:space="preserve">D­¬ng ThÞ Thanh </t>
  </si>
  <si>
    <t xml:space="preserve"> Kim S¬n</t>
  </si>
  <si>
    <t xml:space="preserve"> Ninh B×nh</t>
  </si>
  <si>
    <t>Tõ V¨n</t>
  </si>
  <si>
    <t>M­êi</t>
  </si>
  <si>
    <t>Ngµn</t>
  </si>
  <si>
    <t xml:space="preserve"> QuÕ Vâ.</t>
  </si>
  <si>
    <t xml:space="preserve"> B¾c Ninh</t>
  </si>
  <si>
    <t xml:space="preserve">§inh ThÞ TuyÕt </t>
  </si>
  <si>
    <t xml:space="preserve"> Xu©n Tr­êng</t>
  </si>
  <si>
    <t xml:space="preserve">Ng« ThÞ </t>
  </si>
  <si>
    <t>Nhµi</t>
  </si>
  <si>
    <t xml:space="preserve"> CÈm Giµng</t>
  </si>
  <si>
    <t xml:space="preserve">Hµ Huy </t>
  </si>
  <si>
    <t xml:space="preserve">L· ThÞ Kim </t>
  </si>
  <si>
    <t xml:space="preserve">Hoµng ThÞ Thu </t>
  </si>
  <si>
    <t xml:space="preserve">NguyÔn Duy </t>
  </si>
  <si>
    <t xml:space="preserve">TrÇn ThÞ BÝch </t>
  </si>
  <si>
    <t>Ph­îng</t>
  </si>
  <si>
    <t>T­¬i</t>
  </si>
  <si>
    <t xml:space="preserve"> Yªn Kh¸nh</t>
  </si>
  <si>
    <t>Th­</t>
  </si>
  <si>
    <t xml:space="preserve">§oµn Ph­¬ng </t>
  </si>
  <si>
    <t>Th¾m</t>
  </si>
  <si>
    <t>ThiÖu</t>
  </si>
  <si>
    <t xml:space="preserve"> Hoa L­</t>
  </si>
  <si>
    <t>ThiÕu</t>
  </si>
  <si>
    <t xml:space="preserve">NguyÔn ThÞ Kim </t>
  </si>
  <si>
    <t>Thoa</t>
  </si>
  <si>
    <t>§Æng ThÞ</t>
  </si>
  <si>
    <t xml:space="preserve"> Ea Kar</t>
  </si>
  <si>
    <t xml:space="preserve"> §¾c L¾c</t>
  </si>
  <si>
    <t xml:space="preserve">TrÇn ThÞ Ngäc </t>
  </si>
  <si>
    <t xml:space="preserve"> Nam Trùc</t>
  </si>
  <si>
    <t xml:space="preserve">L· ThÞ </t>
  </si>
  <si>
    <t>Trùc Ninh</t>
  </si>
  <si>
    <t xml:space="preserve">Vò ThÞ Thanh </t>
  </si>
  <si>
    <t>T¨ng ThÞ</t>
  </si>
  <si>
    <t xml:space="preserve">Hµ ThÞ </t>
  </si>
  <si>
    <t>YÕn</t>
  </si>
  <si>
    <t xml:space="preserve">Ph¹m H¶i </t>
  </si>
  <si>
    <t>Vò ThÞ Nh­</t>
  </si>
  <si>
    <t xml:space="preserve"> Hµ Nam</t>
  </si>
  <si>
    <t>S©m</t>
  </si>
  <si>
    <t>QuyÒn</t>
  </si>
  <si>
    <t xml:space="preserve">NguyÔn ThÞ Thïy </t>
  </si>
  <si>
    <t>danh s¸ch líp kÕ to¸n k3e</t>
  </si>
  <si>
    <t xml:space="preserve">NguyÔn ThÞ V©n </t>
  </si>
  <si>
    <t xml:space="preserve"> Yªn B×nh</t>
  </si>
  <si>
    <t xml:space="preserve"> Yªn B¸i</t>
  </si>
  <si>
    <t>§inh TuÊn</t>
  </si>
  <si>
    <t>Hoµng ThÞ</t>
  </si>
  <si>
    <t xml:space="preserve">Lª ThÞ Nam </t>
  </si>
  <si>
    <t xml:space="preserve">Chu ThÞ Thu </t>
  </si>
  <si>
    <t>Ninh Giang</t>
  </si>
  <si>
    <t>Lª ThÞ Lan</t>
  </si>
  <si>
    <t>N«ng Cèng</t>
  </si>
  <si>
    <t>Thµnh Hãa</t>
  </si>
  <si>
    <t>Qu¶ng X­¬ng</t>
  </si>
  <si>
    <t>H¹</t>
  </si>
  <si>
    <t xml:space="preserve">Phan ThÞ </t>
  </si>
  <si>
    <t>Hång</t>
  </si>
  <si>
    <t>Hîp</t>
  </si>
  <si>
    <t xml:space="preserve">Vò §¨ng </t>
  </si>
  <si>
    <t>Khoa</t>
  </si>
  <si>
    <t xml:space="preserve"> NghÜa H­ng</t>
  </si>
  <si>
    <t xml:space="preserve"> Yªn Phong</t>
  </si>
  <si>
    <t xml:space="preserve"> DiÔn Ch©u</t>
  </si>
  <si>
    <t xml:space="preserve">§oµn §øc </t>
  </si>
  <si>
    <t xml:space="preserve"> Thanh Liªm</t>
  </si>
  <si>
    <t xml:space="preserve">Ph¹m TuÊn </t>
  </si>
  <si>
    <t>NhÉn</t>
  </si>
  <si>
    <t>TiÕn L·ng</t>
  </si>
  <si>
    <t xml:space="preserve">Hå ThÞ </t>
  </si>
  <si>
    <t xml:space="preserve"> Quúnh L­u</t>
  </si>
  <si>
    <t>Sen</t>
  </si>
  <si>
    <t>Quúnh L­u</t>
  </si>
  <si>
    <t xml:space="preserve"> Duy Tiªn</t>
  </si>
  <si>
    <t xml:space="preserve">Vò Hång </t>
  </si>
  <si>
    <t>Tiªn ThÞ</t>
  </si>
  <si>
    <t xml:space="preserve"> An D­¬ng</t>
  </si>
  <si>
    <t xml:space="preserve">§inh ThÞ Thu </t>
  </si>
  <si>
    <t>NguyÔn Anh</t>
  </si>
  <si>
    <t xml:space="preserve">Lª Minh </t>
  </si>
  <si>
    <t xml:space="preserve">TrÇn ThÞ Quúnh </t>
  </si>
  <si>
    <t>Lª ThÞ</t>
  </si>
  <si>
    <t>Yªn §Þnh</t>
  </si>
  <si>
    <t xml:space="preserve">Ph¹m Quèc </t>
  </si>
  <si>
    <t>V­îng</t>
  </si>
  <si>
    <t>XuyÕn</t>
  </si>
  <si>
    <t xml:space="preserve">D­¬ng ThÞ H¶i </t>
  </si>
  <si>
    <t>§Æng ViÖt</t>
  </si>
  <si>
    <t>GDQP</t>
  </si>
  <si>
    <t>GDTC</t>
  </si>
  <si>
    <t>To¸n CC1</t>
  </si>
  <si>
    <t>Tæng</t>
  </si>
  <si>
    <t>TBC
HK1</t>
  </si>
  <si>
    <t>Tin häc</t>
  </si>
  <si>
    <t>TBC
kú 2</t>
  </si>
  <si>
    <t>TBC
n¨m1</t>
  </si>
  <si>
    <t>XÕp lo¹i
häc tËp</t>
  </si>
  <si>
    <t>XÐt lªn líp</t>
  </si>
  <si>
    <t>Ng lý</t>
  </si>
  <si>
    <t>Ph¸p luËt</t>
  </si>
  <si>
    <t>To¸n CC 2</t>
  </si>
  <si>
    <t>Kinh tÕ</t>
  </si>
  <si>
    <t>®¹i c­¬ng</t>
  </si>
  <si>
    <t>T Anh 2</t>
  </si>
  <si>
    <t>häc</t>
  </si>
  <si>
    <t>CN M¸c</t>
  </si>
  <si>
    <t>LÞch sö</t>
  </si>
  <si>
    <t>HT kinh tÕ</t>
  </si>
  <si>
    <t>T Anh1</t>
  </si>
  <si>
    <t>vi m«</t>
  </si>
  <si>
    <t>HCM</t>
  </si>
  <si>
    <t>vÜ m«</t>
  </si>
  <si>
    <t>Q trÞ</t>
  </si>
  <si>
    <t>qst</t>
  </si>
  <si>
    <t>2;2</t>
  </si>
  <si>
    <t>4;2</t>
  </si>
  <si>
    <t>4;3</t>
  </si>
  <si>
    <t>kh</t>
  </si>
  <si>
    <t>ốm</t>
  </si>
  <si>
    <t>Th«i häc</t>
  </si>
  <si>
    <t>Giái</t>
  </si>
  <si>
    <t>Kh¸</t>
  </si>
  <si>
    <t>TB kh¸</t>
  </si>
  <si>
    <t>TB</t>
  </si>
  <si>
    <t>YÕu</t>
  </si>
  <si>
    <t>KÐm</t>
  </si>
  <si>
    <t>XS</t>
  </si>
  <si>
    <t>/07/1991</t>
  </si>
  <si>
    <r>
      <t xml:space="preserve">Hoµng ThÞ </t>
    </r>
    <r>
      <rPr>
        <sz val="12"/>
        <rFont val=".VnTimeH"/>
        <family val="2"/>
      </rPr>
      <t>ó</t>
    </r>
    <r>
      <rPr>
        <sz val="12"/>
        <rFont val=".VnTime"/>
        <family val="2"/>
      </rPr>
      <t xml:space="preserve">t </t>
    </r>
  </si>
  <si>
    <t>p</t>
  </si>
  <si>
    <t>NguyÔn ThÞ Tróc</t>
  </si>
  <si>
    <t>4;ốm</t>
  </si>
  <si>
    <t>Lªn líp</t>
  </si>
  <si>
    <t>Ngõng häc</t>
  </si>
  <si>
    <t>Trung b×nh</t>
  </si>
  <si>
    <t>To¸n</t>
  </si>
  <si>
    <t>Qu¶n trÞ</t>
  </si>
  <si>
    <t>ST v¨n b¶n</t>
  </si>
  <si>
    <t>XSTK</t>
  </si>
  <si>
    <t>§ lèi</t>
  </si>
  <si>
    <t>c¸ch m¹ng</t>
  </si>
  <si>
    <t>K tÕ</t>
  </si>
  <si>
    <t>m«i tr­êng</t>
  </si>
  <si>
    <t>ph¸t triÓn</t>
  </si>
  <si>
    <t>Quèc tÕ</t>
  </si>
  <si>
    <t>K thuËt</t>
  </si>
  <si>
    <t>Tµi chÝnh</t>
  </si>
  <si>
    <t>tiÒn tÖ</t>
  </si>
  <si>
    <t xml:space="preserve">To¸n </t>
  </si>
  <si>
    <t>kinh tÕ</t>
  </si>
  <si>
    <t>thèng kª</t>
  </si>
  <si>
    <t>Tæ chøc</t>
  </si>
  <si>
    <t>QLDN</t>
  </si>
  <si>
    <t>ThÞ tr­êng</t>
  </si>
  <si>
    <t>Ch kho¸n</t>
  </si>
  <si>
    <t>Ph¸t triÓn</t>
  </si>
  <si>
    <t>K tª</t>
  </si>
  <si>
    <t>Quèc tª</t>
  </si>
  <si>
    <t>kÕ to¸n</t>
  </si>
  <si>
    <t>KÕ to¸n</t>
  </si>
  <si>
    <t>bh</t>
  </si>
  <si>
    <t>STVB</t>
  </si>
  <si>
    <t>®iÓm</t>
  </si>
  <si>
    <t>TBC</t>
  </si>
  <si>
    <t>kú 3</t>
  </si>
  <si>
    <t>QTH</t>
  </si>
  <si>
    <t>4;4</t>
  </si>
  <si>
    <t>QT</t>
  </si>
  <si>
    <t>KH</t>
  </si>
  <si>
    <t>qt</t>
  </si>
  <si>
    <t>jklkl</t>
  </si>
  <si>
    <t>3;3</t>
  </si>
  <si>
    <t>kú 4</t>
  </si>
  <si>
    <t>năm 2</t>
  </si>
  <si>
    <t>XÐt</t>
  </si>
  <si>
    <t xml:space="preserve">XÕp </t>
  </si>
  <si>
    <t>lo¹i</t>
  </si>
  <si>
    <t>lªn líp</t>
  </si>
  <si>
    <t>TBK</t>
  </si>
  <si>
    <t>XÕp</t>
  </si>
  <si>
    <t>Ng÷ng häc</t>
  </si>
  <si>
    <t xml:space="preserve">XÐt </t>
  </si>
  <si>
    <t xml:space="preserve">B¶ng ®iÓm tæng kÕt N¡M THø 2 -  n¨m häc 2011- 2012 </t>
  </si>
  <si>
    <t>B¶ng ®iÓm tæng kÕt N¡M THø 2 -  n¨m häc 2011- 2012 líp 3B</t>
  </si>
  <si>
    <t>B¶ng ®iÓm tæng kÕt N¡M THø 2 - n¨m häc 2011- 2012 líp 3C</t>
  </si>
  <si>
    <t>B¶ng ®iÓm tæng kÕtN¡M THø 2 -  n¨m häc 2011- 2012 líp 3D</t>
  </si>
  <si>
    <t>B¶ng ®iÓm tæng kÕt N¡M THø 2 - n¨m häc 2011- 2012 líp 3E</t>
  </si>
  <si>
    <t xml:space="preserve"> </t>
  </si>
  <si>
    <t>3;2</t>
  </si>
  <si>
    <t>TCDN</t>
  </si>
  <si>
    <t>ThuÕ</t>
  </si>
  <si>
    <t>ChuÈn KTQT</t>
  </si>
  <si>
    <t xml:space="preserve">KÕ to¸n </t>
  </si>
  <si>
    <t>TCDN I</t>
  </si>
  <si>
    <t>Marketing</t>
  </si>
  <si>
    <t>TiÕng anh 3</t>
  </si>
  <si>
    <t>TCDN II</t>
  </si>
  <si>
    <t>TKDN</t>
  </si>
  <si>
    <t>KTQT</t>
  </si>
  <si>
    <t>KiÓm to¸n</t>
  </si>
  <si>
    <t>CB</t>
  </si>
  <si>
    <t>QTKD</t>
  </si>
  <si>
    <t>Có ld</t>
  </si>
  <si>
    <t>CN</t>
  </si>
  <si>
    <t>kú 5</t>
  </si>
  <si>
    <t>CLD</t>
  </si>
  <si>
    <t>TH</t>
  </si>
  <si>
    <t>KTTCDN</t>
  </si>
  <si>
    <t>cld</t>
  </si>
  <si>
    <t>Tổng</t>
  </si>
  <si>
    <t>điểm</t>
  </si>
  <si>
    <t>kỳ 6</t>
  </si>
  <si>
    <t>n¨m 3</t>
  </si>
  <si>
    <t>TTCK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</si>
</sst>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[$-409]dddd\,\ mmmm\ dd\,\ yyyy"/>
    <numFmt numFmtId="181" formatCode="mm/dd/yy;@"/>
    <numFmt numFmtId="182" formatCode="m/d/yyyy;@"/>
    <numFmt numFmtId="183" formatCode="[$-409]h:mm:ss\ AM/PM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2"/>
      <name val=".VnTime"/>
      <family val="2"/>
    </font>
    <font>
      <b/>
      <sz val="12"/>
      <name val=".VnTimeH"/>
      <family val="2"/>
    </font>
    <font>
      <sz val="12"/>
      <name val=".VnTime"/>
      <family val="2"/>
    </font>
    <font>
      <sz val="12"/>
      <name val=".VnTimeH"/>
      <family val="2"/>
    </font>
    <font>
      <sz val="12"/>
      <color indexed="10"/>
      <name val=".VnTime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.VnTime"/>
      <family val="2"/>
    </font>
    <font>
      <sz val="14"/>
      <name val=".VnTime"/>
      <family val="0"/>
    </font>
    <font>
      <i/>
      <sz val="12"/>
      <name val=".VnTime"/>
      <family val="2"/>
    </font>
    <font>
      <sz val="12"/>
      <color indexed="12"/>
      <name val=".VnTime"/>
      <family val="2"/>
    </font>
    <font>
      <sz val="12"/>
      <color indexed="13"/>
      <name val=".VnTime"/>
      <family val="2"/>
    </font>
    <font>
      <b/>
      <sz val="10"/>
      <name val=".VnTime"/>
      <family val="2"/>
    </font>
    <font>
      <sz val="12"/>
      <name val="Arial"/>
      <family val="0"/>
    </font>
    <font>
      <sz val="12"/>
      <color indexed="13"/>
      <name val="Arial"/>
      <family val="0"/>
    </font>
    <font>
      <b/>
      <sz val="14"/>
      <name val=".VnTimeH"/>
      <family val="2"/>
    </font>
    <font>
      <sz val="12"/>
      <color indexed="10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4" fontId="8" fillId="0" borderId="2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14" fontId="8" fillId="0" borderId="3" xfId="0" applyNumberFormat="1" applyFont="1" applyBorder="1" applyAlignment="1">
      <alignment horizontal="center"/>
    </xf>
    <xf numFmtId="14" fontId="8" fillId="0" borderId="8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0" fillId="0" borderId="0" xfId="0" applyBorder="1" applyAlignment="1">
      <alignment/>
    </xf>
    <xf numFmtId="0" fontId="9" fillId="0" borderId="7" xfId="0" applyFont="1" applyBorder="1" applyAlignment="1">
      <alignment/>
    </xf>
    <xf numFmtId="14" fontId="10" fillId="0" borderId="2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5" xfId="0" applyFont="1" applyFill="1" applyBorder="1" applyAlignment="1">
      <alignment/>
    </xf>
    <xf numFmtId="181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2" fontId="0" fillId="0" borderId="14" xfId="0" applyNumberFormat="1" applyFill="1" applyBorder="1" applyAlignment="1">
      <alignment/>
    </xf>
    <xf numFmtId="0" fontId="1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Fill="1" applyBorder="1" applyAlignment="1">
      <alignment/>
    </xf>
    <xf numFmtId="0" fontId="1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0" fillId="3" borderId="2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19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19" fillId="0" borderId="1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22" fillId="0" borderId="0" xfId="0" applyFont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/>
    </xf>
    <xf numFmtId="2" fontId="22" fillId="0" borderId="14" xfId="0" applyNumberFormat="1" applyFont="1" applyFill="1" applyBorder="1" applyAlignment="1">
      <alignment/>
    </xf>
    <xf numFmtId="0" fontId="22" fillId="0" borderId="15" xfId="0" applyFont="1" applyBorder="1" applyAlignment="1">
      <alignment/>
    </xf>
    <xf numFmtId="2" fontId="11" fillId="0" borderId="15" xfId="0" applyNumberFormat="1" applyFont="1" applyBorder="1" applyAlignment="1">
      <alignment/>
    </xf>
    <xf numFmtId="2" fontId="22" fillId="0" borderId="15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2" fillId="0" borderId="17" xfId="0" applyFont="1" applyBorder="1" applyAlignment="1">
      <alignment/>
    </xf>
    <xf numFmtId="2" fontId="22" fillId="0" borderId="17" xfId="0" applyNumberFormat="1" applyFont="1" applyFill="1" applyBorder="1" applyAlignment="1">
      <alignment/>
    </xf>
    <xf numFmtId="0" fontId="23" fillId="3" borderId="2" xfId="0" applyFont="1" applyFill="1" applyBorder="1" applyAlignment="1">
      <alignment horizontal="center"/>
    </xf>
    <xf numFmtId="181" fontId="2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2" fontId="11" fillId="0" borderId="15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2" fontId="22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/>
    </xf>
    <xf numFmtId="2" fontId="21" fillId="0" borderId="20" xfId="0" applyNumberFormat="1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8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3" fontId="22" fillId="0" borderId="0" xfId="0" applyNumberFormat="1" applyFont="1" applyAlignment="1">
      <alignment horizontal="center"/>
    </xf>
    <xf numFmtId="0" fontId="0" fillId="0" borderId="24" xfId="0" applyBorder="1" applyAlignment="1">
      <alignment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14" fontId="8" fillId="0" borderId="21" xfId="0" applyNumberFormat="1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0" fontId="0" fillId="0" borderId="20" xfId="0" applyBorder="1" applyAlignment="1">
      <alignment/>
    </xf>
    <xf numFmtId="2" fontId="0" fillId="0" borderId="20" xfId="0" applyNumberFormat="1" applyFill="1" applyBorder="1" applyAlignment="1">
      <alignment/>
    </xf>
    <xf numFmtId="0" fontId="1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/>
    </xf>
    <xf numFmtId="2" fontId="21" fillId="0" borderId="2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22" fillId="0" borderId="20" xfId="0" applyNumberFormat="1" applyFont="1" applyFill="1" applyBorder="1" applyAlignment="1">
      <alignment/>
    </xf>
    <xf numFmtId="2" fontId="11" fillId="0" borderId="20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5" fillId="0" borderId="15" xfId="0" applyFont="1" applyBorder="1" applyAlignment="1">
      <alignment/>
    </xf>
    <xf numFmtId="2" fontId="0" fillId="0" borderId="24" xfId="0" applyNumberForma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27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22" fillId="0" borderId="28" xfId="0" applyFont="1" applyBorder="1" applyAlignment="1">
      <alignment/>
    </xf>
    <xf numFmtId="0" fontId="22" fillId="0" borderId="24" xfId="0" applyFont="1" applyBorder="1" applyAlignment="1">
      <alignment/>
    </xf>
    <xf numFmtId="2" fontId="11" fillId="0" borderId="24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8" fillId="0" borderId="29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2" fontId="6" fillId="0" borderId="2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5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8" fillId="5" borderId="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ill>
        <patternFill>
          <bgColor rgb="FFFF808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CC9CCC"/>
        </patternFill>
      </fill>
      <border/>
    </dxf>
    <dxf>
      <fill>
        <patternFill patternType="none">
          <bgColor indexed="65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9"/>
  <sheetViews>
    <sheetView zoomScale="115" zoomScaleNormal="115" workbookViewId="0" topLeftCell="A1">
      <pane xSplit="4" ySplit="4" topLeftCell="CK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U24" sqref="CU24"/>
    </sheetView>
  </sheetViews>
  <sheetFormatPr defaultColWidth="9.140625" defaultRowHeight="12.75"/>
  <cols>
    <col min="1" max="1" width="5.28125" style="2" customWidth="1"/>
    <col min="2" max="2" width="20.00390625" style="1" bestFit="1" customWidth="1"/>
    <col min="3" max="3" width="6.7109375" style="1" customWidth="1"/>
    <col min="4" max="4" width="12.00390625" style="2" bestFit="1" customWidth="1"/>
    <col min="5" max="5" width="7.8515625" style="2" customWidth="1"/>
    <col min="6" max="6" width="13.421875" style="1" customWidth="1"/>
    <col min="7" max="7" width="13.140625" style="9" customWidth="1"/>
    <col min="8" max="21" width="4.7109375" style="0" customWidth="1"/>
    <col min="22" max="23" width="6.7109375" style="0" customWidth="1"/>
    <col min="24" max="37" width="4.7109375" style="0" customWidth="1"/>
    <col min="38" max="40" width="6.7109375" style="0" customWidth="1"/>
    <col min="41" max="41" width="11.00390625" style="0" customWidth="1"/>
    <col min="42" max="42" width="4.57421875" style="0" customWidth="1"/>
    <col min="43" max="43" width="15.00390625" style="0" customWidth="1"/>
    <col min="44" max="59" width="3.00390625" style="0" customWidth="1"/>
    <col min="60" max="60" width="4.7109375" style="0" customWidth="1"/>
    <col min="61" max="61" width="4.140625" style="0" customWidth="1"/>
    <col min="62" max="73" width="3.28125" style="0" customWidth="1"/>
    <col min="74" max="74" width="4.28125" style="1" customWidth="1"/>
    <col min="75" max="75" width="5.00390625" style="1" customWidth="1"/>
    <col min="76" max="76" width="4.8515625" style="129" customWidth="1"/>
    <col min="77" max="77" width="4.28125" style="132" customWidth="1"/>
    <col min="78" max="78" width="7.28125" style="132" customWidth="1"/>
    <col min="79" max="105" width="4.28125" style="1" customWidth="1"/>
    <col min="106" max="106" width="4.8515625" style="1" customWidth="1"/>
    <col min="107" max="115" width="4.28125" style="1" customWidth="1"/>
    <col min="116" max="16384" width="9.140625" style="1" customWidth="1"/>
  </cols>
  <sheetData>
    <row r="1" spans="1:76" ht="18">
      <c r="A1" s="214" t="s">
        <v>114</v>
      </c>
      <c r="B1" s="214"/>
      <c r="C1" s="214"/>
      <c r="D1" s="214"/>
      <c r="E1" s="214"/>
      <c r="F1" s="214"/>
      <c r="G1" s="214"/>
      <c r="H1" s="1"/>
      <c r="J1" s="1"/>
      <c r="L1" s="1"/>
      <c r="N1" s="1"/>
      <c r="P1" s="1"/>
      <c r="R1" s="1"/>
      <c r="T1" s="1"/>
      <c r="X1" s="1"/>
      <c r="Z1" s="1"/>
      <c r="AB1" s="1"/>
      <c r="AD1" s="1"/>
      <c r="AF1" s="1"/>
      <c r="AH1" s="1"/>
      <c r="AJ1" s="1"/>
      <c r="AR1" s="212" t="s">
        <v>572</v>
      </c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</row>
    <row r="2" spans="1:115" ht="15" customHeight="1">
      <c r="A2" s="215"/>
      <c r="B2" s="215"/>
      <c r="C2" s="215"/>
      <c r="D2" s="215"/>
      <c r="E2" s="215"/>
      <c r="F2" s="215"/>
      <c r="G2" s="216"/>
      <c r="H2" s="196" t="s">
        <v>478</v>
      </c>
      <c r="I2" s="197"/>
      <c r="J2" s="196" t="s">
        <v>479</v>
      </c>
      <c r="K2" s="197"/>
      <c r="L2" s="196" t="s">
        <v>488</v>
      </c>
      <c r="M2" s="197"/>
      <c r="N2" s="196" t="s">
        <v>480</v>
      </c>
      <c r="O2" s="197"/>
      <c r="P2" s="196" t="s">
        <v>496</v>
      </c>
      <c r="Q2" s="197"/>
      <c r="R2" s="196" t="s">
        <v>498</v>
      </c>
      <c r="S2" s="197"/>
      <c r="T2" s="196" t="s">
        <v>491</v>
      </c>
      <c r="U2" s="197"/>
      <c r="V2" s="210" t="s">
        <v>481</v>
      </c>
      <c r="W2" s="207" t="s">
        <v>482</v>
      </c>
      <c r="X2" s="196" t="s">
        <v>489</v>
      </c>
      <c r="Y2" s="197"/>
      <c r="Z2" s="196" t="s">
        <v>17</v>
      </c>
      <c r="AA2" s="197"/>
      <c r="AB2" s="196" t="s">
        <v>491</v>
      </c>
      <c r="AC2" s="197"/>
      <c r="AD2" s="196" t="s">
        <v>490</v>
      </c>
      <c r="AE2" s="197"/>
      <c r="AF2" s="196" t="s">
        <v>483</v>
      </c>
      <c r="AG2" s="197"/>
      <c r="AH2" s="196" t="s">
        <v>493</v>
      </c>
      <c r="AI2" s="197"/>
      <c r="AJ2" s="196" t="s">
        <v>502</v>
      </c>
      <c r="AK2" s="197"/>
      <c r="AL2" s="210" t="s">
        <v>481</v>
      </c>
      <c r="AM2" s="207" t="s">
        <v>484</v>
      </c>
      <c r="AN2" s="207" t="s">
        <v>485</v>
      </c>
      <c r="AO2" s="217" t="s">
        <v>486</v>
      </c>
      <c r="AP2" s="200" t="s">
        <v>487</v>
      </c>
      <c r="AQ2" s="200"/>
      <c r="AR2" s="196" t="s">
        <v>529</v>
      </c>
      <c r="AS2" s="197"/>
      <c r="AT2" s="196" t="s">
        <v>531</v>
      </c>
      <c r="AU2" s="197"/>
      <c r="AV2" s="196" t="s">
        <v>525</v>
      </c>
      <c r="AW2" s="197"/>
      <c r="AX2" s="196" t="s">
        <v>531</v>
      </c>
      <c r="AY2" s="197"/>
      <c r="AZ2" s="196" t="s">
        <v>531</v>
      </c>
      <c r="BA2" s="197"/>
      <c r="BB2" s="196" t="s">
        <v>535</v>
      </c>
      <c r="BC2" s="197"/>
      <c r="BD2" s="196" t="s">
        <v>536</v>
      </c>
      <c r="BE2" s="197"/>
      <c r="BF2" s="196" t="s">
        <v>538</v>
      </c>
      <c r="BG2" s="197"/>
      <c r="BH2" s="67" t="s">
        <v>481</v>
      </c>
      <c r="BI2" s="67" t="s">
        <v>553</v>
      </c>
      <c r="BJ2" s="196" t="s">
        <v>489</v>
      </c>
      <c r="BK2" s="197"/>
      <c r="BL2" s="196" t="s">
        <v>525</v>
      </c>
      <c r="BM2" s="197"/>
      <c r="BN2" s="196" t="s">
        <v>488</v>
      </c>
      <c r="BO2" s="197"/>
      <c r="BP2" s="196" t="s">
        <v>488</v>
      </c>
      <c r="BQ2" s="197"/>
      <c r="BR2" s="196" t="s">
        <v>541</v>
      </c>
      <c r="BS2" s="197"/>
      <c r="BT2" s="196" t="s">
        <v>543</v>
      </c>
      <c r="BU2" s="197"/>
      <c r="BV2" s="108" t="s">
        <v>481</v>
      </c>
      <c r="BW2" s="109" t="s">
        <v>553</v>
      </c>
      <c r="BX2" s="109" t="s">
        <v>553</v>
      </c>
      <c r="BY2" s="109" t="s">
        <v>565</v>
      </c>
      <c r="BZ2" s="109" t="s">
        <v>564</v>
      </c>
      <c r="CA2" s="106" t="s">
        <v>579</v>
      </c>
      <c r="CB2" s="106"/>
      <c r="CC2" s="106" t="s">
        <v>580</v>
      </c>
      <c r="CD2" s="106"/>
      <c r="CE2" s="106" t="s">
        <v>581</v>
      </c>
      <c r="CF2" s="106"/>
      <c r="CG2" s="106" t="s">
        <v>582</v>
      </c>
      <c r="CH2" s="106"/>
      <c r="CI2" s="106" t="s">
        <v>584</v>
      </c>
      <c r="CJ2" s="106"/>
      <c r="CK2" s="106" t="s">
        <v>585</v>
      </c>
      <c r="CL2" s="106"/>
      <c r="CM2" s="106" t="s">
        <v>582</v>
      </c>
      <c r="CN2" s="106"/>
      <c r="CO2" s="106" t="s">
        <v>481</v>
      </c>
      <c r="CP2" s="106" t="s">
        <v>553</v>
      </c>
      <c r="CQ2" s="106" t="s">
        <v>587</v>
      </c>
      <c r="CR2" s="106"/>
      <c r="CS2" s="106" t="s">
        <v>588</v>
      </c>
      <c r="CT2" s="106"/>
      <c r="CU2" s="106" t="s">
        <v>589</v>
      </c>
      <c r="CV2" s="106"/>
      <c r="CW2" s="106" t="s">
        <v>591</v>
      </c>
      <c r="CX2" s="106"/>
      <c r="CY2" s="194" t="s">
        <v>596</v>
      </c>
      <c r="CZ2" s="195"/>
      <c r="DA2" s="181" t="s">
        <v>599</v>
      </c>
      <c r="DB2" s="106" t="s">
        <v>553</v>
      </c>
      <c r="DC2" s="106" t="s">
        <v>553</v>
      </c>
      <c r="DD2" s="181"/>
      <c r="DE2" s="106"/>
      <c r="DF2" s="181"/>
      <c r="DG2" s="106"/>
      <c r="DH2" s="181"/>
      <c r="DI2" s="106"/>
      <c r="DJ2" s="106"/>
      <c r="DK2" s="106"/>
    </row>
    <row r="3" spans="1:115" ht="12.75" customHeight="1">
      <c r="A3" s="169"/>
      <c r="B3" s="147"/>
      <c r="C3" s="147"/>
      <c r="D3" s="169"/>
      <c r="E3" s="169"/>
      <c r="F3" s="147"/>
      <c r="G3" s="170"/>
      <c r="H3" s="198"/>
      <c r="I3" s="199"/>
      <c r="J3" s="198"/>
      <c r="K3" s="199"/>
      <c r="L3" s="198" t="s">
        <v>495</v>
      </c>
      <c r="M3" s="199"/>
      <c r="N3" s="198"/>
      <c r="O3" s="199"/>
      <c r="P3" s="198" t="s">
        <v>497</v>
      </c>
      <c r="Q3" s="199"/>
      <c r="R3" s="198"/>
      <c r="S3" s="199"/>
      <c r="T3" s="198" t="s">
        <v>499</v>
      </c>
      <c r="U3" s="199"/>
      <c r="V3" s="211"/>
      <c r="W3" s="208"/>
      <c r="X3" s="198" t="s">
        <v>492</v>
      </c>
      <c r="Y3" s="199"/>
      <c r="Z3" s="198" t="s">
        <v>500</v>
      </c>
      <c r="AA3" s="199"/>
      <c r="AB3" s="198" t="s">
        <v>501</v>
      </c>
      <c r="AC3" s="199"/>
      <c r="AD3" s="198"/>
      <c r="AE3" s="199"/>
      <c r="AF3" s="198"/>
      <c r="AG3" s="199"/>
      <c r="AH3" s="198"/>
      <c r="AI3" s="199"/>
      <c r="AJ3" s="198" t="s">
        <v>494</v>
      </c>
      <c r="AK3" s="199"/>
      <c r="AL3" s="211"/>
      <c r="AM3" s="208"/>
      <c r="AN3" s="209"/>
      <c r="AO3" s="218"/>
      <c r="AP3" s="201"/>
      <c r="AQ3" s="201"/>
      <c r="AR3" s="198" t="s">
        <v>530</v>
      </c>
      <c r="AS3" s="199"/>
      <c r="AT3" s="198" t="s">
        <v>532</v>
      </c>
      <c r="AU3" s="199"/>
      <c r="AV3" s="198" t="s">
        <v>528</v>
      </c>
      <c r="AW3" s="199"/>
      <c r="AX3" s="198" t="s">
        <v>533</v>
      </c>
      <c r="AY3" s="199"/>
      <c r="AZ3" s="198" t="s">
        <v>534</v>
      </c>
      <c r="BA3" s="199"/>
      <c r="BB3" s="198" t="s">
        <v>527</v>
      </c>
      <c r="BC3" s="199"/>
      <c r="BD3" s="198" t="s">
        <v>537</v>
      </c>
      <c r="BE3" s="199"/>
      <c r="BF3" s="198" t="s">
        <v>539</v>
      </c>
      <c r="BG3" s="199"/>
      <c r="BH3" s="68" t="s">
        <v>552</v>
      </c>
      <c r="BI3" s="68" t="s">
        <v>554</v>
      </c>
      <c r="BJ3" s="198" t="s">
        <v>539</v>
      </c>
      <c r="BK3" s="199"/>
      <c r="BL3" s="198" t="s">
        <v>536</v>
      </c>
      <c r="BM3" s="199"/>
      <c r="BN3" s="198" t="s">
        <v>540</v>
      </c>
      <c r="BO3" s="199"/>
      <c r="BP3" s="198" t="s">
        <v>549</v>
      </c>
      <c r="BQ3" s="199"/>
      <c r="BR3" s="198" t="s">
        <v>542</v>
      </c>
      <c r="BS3" s="199"/>
      <c r="BT3" s="198" t="s">
        <v>544</v>
      </c>
      <c r="BU3" s="199"/>
      <c r="BV3" s="110" t="s">
        <v>552</v>
      </c>
      <c r="BW3" s="111" t="s">
        <v>562</v>
      </c>
      <c r="BX3" s="130" t="s">
        <v>563</v>
      </c>
      <c r="BY3" s="133" t="s">
        <v>566</v>
      </c>
      <c r="BZ3" s="133" t="s">
        <v>567</v>
      </c>
      <c r="CA3" s="107"/>
      <c r="CB3" s="107"/>
      <c r="CC3" s="107"/>
      <c r="CD3" s="107"/>
      <c r="CE3" s="107"/>
      <c r="CF3" s="107"/>
      <c r="CG3" s="107" t="s">
        <v>583</v>
      </c>
      <c r="CH3" s="107"/>
      <c r="CI3" s="107"/>
      <c r="CJ3" s="107"/>
      <c r="CK3" s="107" t="s">
        <v>593</v>
      </c>
      <c r="CL3" s="107"/>
      <c r="CM3" s="107" t="s">
        <v>586</v>
      </c>
      <c r="CN3" s="107"/>
      <c r="CO3" s="107" t="s">
        <v>552</v>
      </c>
      <c r="CP3" s="107" t="s">
        <v>594</v>
      </c>
      <c r="CQ3" s="107"/>
      <c r="CR3" s="107"/>
      <c r="CS3" s="107"/>
      <c r="CT3" s="107"/>
      <c r="CU3" s="107" t="s">
        <v>590</v>
      </c>
      <c r="CV3" s="107"/>
      <c r="CW3" s="107"/>
      <c r="CX3" s="107"/>
      <c r="CY3" s="107" t="s">
        <v>597</v>
      </c>
      <c r="CZ3" s="107"/>
      <c r="DA3" s="107" t="s">
        <v>600</v>
      </c>
      <c r="DB3" s="107" t="s">
        <v>601</v>
      </c>
      <c r="DC3" s="107" t="s">
        <v>602</v>
      </c>
      <c r="DD3" s="107"/>
      <c r="DE3" s="107"/>
      <c r="DF3" s="107"/>
      <c r="DG3" s="107"/>
      <c r="DH3" s="107"/>
      <c r="DI3" s="107"/>
      <c r="DJ3" s="107"/>
      <c r="DK3" s="107"/>
    </row>
    <row r="4" spans="1:115" ht="15.75" customHeight="1">
      <c r="A4" s="23" t="s">
        <v>17</v>
      </c>
      <c r="B4" s="213" t="s">
        <v>38</v>
      </c>
      <c r="C4" s="213"/>
      <c r="D4" s="23" t="s">
        <v>39</v>
      </c>
      <c r="E4" s="23" t="s">
        <v>40</v>
      </c>
      <c r="F4" s="213" t="s">
        <v>41</v>
      </c>
      <c r="G4" s="213"/>
      <c r="H4" s="53"/>
      <c r="I4" s="54"/>
      <c r="J4" s="53"/>
      <c r="K4" s="54"/>
      <c r="L4" s="53">
        <v>7</v>
      </c>
      <c r="M4" s="54"/>
      <c r="N4" s="53">
        <v>3</v>
      </c>
      <c r="O4" s="54"/>
      <c r="P4" s="53">
        <v>3</v>
      </c>
      <c r="Q4" s="54"/>
      <c r="R4" s="53">
        <v>5</v>
      </c>
      <c r="S4" s="54"/>
      <c r="T4" s="53">
        <v>4</v>
      </c>
      <c r="U4" s="54"/>
      <c r="V4" s="52">
        <f>T4+R4+P4+N4+L4</f>
        <v>22</v>
      </c>
      <c r="W4" s="209"/>
      <c r="X4" s="53">
        <v>3</v>
      </c>
      <c r="Y4" s="54"/>
      <c r="Z4" s="53">
        <v>3</v>
      </c>
      <c r="AA4" s="54"/>
      <c r="AB4" s="53">
        <v>4</v>
      </c>
      <c r="AC4" s="54"/>
      <c r="AD4" s="53">
        <v>3</v>
      </c>
      <c r="AE4" s="54"/>
      <c r="AF4" s="53">
        <v>5</v>
      </c>
      <c r="AG4" s="54"/>
      <c r="AH4" s="53">
        <v>5</v>
      </c>
      <c r="AI4" s="54"/>
      <c r="AJ4" s="53">
        <v>3</v>
      </c>
      <c r="AK4" s="54"/>
      <c r="AL4" s="36">
        <f>AJ4+AH4+AF4+AD4+AB4+Z4+X4</f>
        <v>26</v>
      </c>
      <c r="AM4" s="209"/>
      <c r="AN4" s="56">
        <f>AL4+V4</f>
        <v>48</v>
      </c>
      <c r="AO4" s="219"/>
      <c r="AP4" s="202"/>
      <c r="AQ4" s="202"/>
      <c r="AR4" s="53">
        <v>5</v>
      </c>
      <c r="AS4" s="54"/>
      <c r="AT4" s="53">
        <v>3</v>
      </c>
      <c r="AU4" s="54"/>
      <c r="AV4" s="53">
        <v>5</v>
      </c>
      <c r="AW4" s="54"/>
      <c r="AX4" s="53">
        <v>3</v>
      </c>
      <c r="AY4" s="54"/>
      <c r="AZ4" s="53">
        <v>3</v>
      </c>
      <c r="BA4" s="54"/>
      <c r="BB4" s="53">
        <v>3</v>
      </c>
      <c r="BC4" s="54"/>
      <c r="BD4" s="53">
        <v>4</v>
      </c>
      <c r="BE4" s="54"/>
      <c r="BF4" s="53">
        <v>4</v>
      </c>
      <c r="BG4" s="54"/>
      <c r="BH4" s="69">
        <f>SUM(AR4:BG4)</f>
        <v>30</v>
      </c>
      <c r="BI4" s="69"/>
      <c r="BJ4" s="53">
        <v>4</v>
      </c>
      <c r="BK4" s="54"/>
      <c r="BL4" s="53">
        <v>4</v>
      </c>
      <c r="BM4" s="54"/>
      <c r="BN4" s="53">
        <v>4</v>
      </c>
      <c r="BO4" s="54"/>
      <c r="BP4" s="53">
        <v>5</v>
      </c>
      <c r="BQ4" s="54"/>
      <c r="BR4" s="53">
        <v>3</v>
      </c>
      <c r="BS4" s="54"/>
      <c r="BT4" s="53">
        <v>3</v>
      </c>
      <c r="BU4" s="54"/>
      <c r="BV4" s="105">
        <f>SUM(BJ4:BU4)</f>
        <v>23</v>
      </c>
      <c r="BW4" s="105"/>
      <c r="BX4" s="131">
        <f>BV4+BH4</f>
        <v>53</v>
      </c>
      <c r="BY4" s="134"/>
      <c r="BZ4" s="134"/>
      <c r="CA4" s="105">
        <v>4</v>
      </c>
      <c r="CB4" s="105"/>
      <c r="CC4" s="105">
        <v>4</v>
      </c>
      <c r="CD4" s="105"/>
      <c r="CE4" s="105">
        <v>3</v>
      </c>
      <c r="CF4" s="105"/>
      <c r="CG4" s="105">
        <v>6</v>
      </c>
      <c r="CH4" s="105"/>
      <c r="CI4" s="105">
        <v>4</v>
      </c>
      <c r="CJ4" s="105"/>
      <c r="CK4" s="105">
        <v>5</v>
      </c>
      <c r="CL4" s="105"/>
      <c r="CM4" s="105">
        <v>6</v>
      </c>
      <c r="CN4" s="105"/>
      <c r="CO4" s="105">
        <f>SUM(CA4:CN4)</f>
        <v>32</v>
      </c>
      <c r="CP4" s="105"/>
      <c r="CQ4" s="105">
        <v>4</v>
      </c>
      <c r="CR4" s="105"/>
      <c r="CS4" s="105">
        <v>6</v>
      </c>
      <c r="CT4" s="105"/>
      <c r="CU4" s="105">
        <v>4</v>
      </c>
      <c r="CV4" s="105"/>
      <c r="CW4" s="105">
        <v>3</v>
      </c>
      <c r="CX4" s="105"/>
      <c r="CY4" s="105"/>
      <c r="CZ4" s="105"/>
      <c r="DA4" s="105">
        <f>SUM(CQ4:CZ4)</f>
        <v>17</v>
      </c>
      <c r="DB4" s="105"/>
      <c r="DC4" s="105">
        <f>DA4+CO4</f>
        <v>49</v>
      </c>
      <c r="DD4" s="105"/>
      <c r="DE4" s="105"/>
      <c r="DF4" s="105"/>
      <c r="DG4" s="105"/>
      <c r="DH4" s="105"/>
      <c r="DI4" s="105"/>
      <c r="DJ4" s="105"/>
      <c r="DK4" s="105"/>
    </row>
    <row r="5" spans="1:115" ht="15">
      <c r="A5" s="8">
        <v>1</v>
      </c>
      <c r="B5" s="12" t="s">
        <v>115</v>
      </c>
      <c r="C5" s="180" t="s">
        <v>195</v>
      </c>
      <c r="D5" s="21">
        <v>33779</v>
      </c>
      <c r="E5" s="8" t="s">
        <v>101</v>
      </c>
      <c r="F5" s="12" t="s">
        <v>103</v>
      </c>
      <c r="G5" s="15" t="s">
        <v>35</v>
      </c>
      <c r="H5" s="37">
        <v>7</v>
      </c>
      <c r="I5" s="37"/>
      <c r="J5" s="37">
        <v>5</v>
      </c>
      <c r="K5" s="37"/>
      <c r="L5" s="37">
        <v>7</v>
      </c>
      <c r="M5" s="37"/>
      <c r="N5" s="37">
        <v>5</v>
      </c>
      <c r="O5" s="37"/>
      <c r="P5" s="37">
        <v>5</v>
      </c>
      <c r="Q5" s="37"/>
      <c r="R5" s="37">
        <v>5</v>
      </c>
      <c r="S5" s="37">
        <v>4</v>
      </c>
      <c r="T5" s="37">
        <v>6</v>
      </c>
      <c r="U5" s="37">
        <v>4</v>
      </c>
      <c r="V5" s="37">
        <f aca="true" t="shared" si="0" ref="V5:V36">T5*$T$4+R5*$R$4+P5*$P$4+N5*$N$4+L5*$L$4</f>
        <v>128</v>
      </c>
      <c r="W5" s="38">
        <f aca="true" t="shared" si="1" ref="W5:W36">V5/$V$4</f>
        <v>5.818181818181818</v>
      </c>
      <c r="X5" s="37">
        <v>5</v>
      </c>
      <c r="Y5" s="37"/>
      <c r="Z5" s="37">
        <v>7</v>
      </c>
      <c r="AA5" s="37"/>
      <c r="AB5" s="37">
        <v>7</v>
      </c>
      <c r="AC5" s="37"/>
      <c r="AD5" s="37">
        <v>6</v>
      </c>
      <c r="AE5" s="37"/>
      <c r="AF5" s="37">
        <v>5</v>
      </c>
      <c r="AG5" s="37"/>
      <c r="AH5" s="37">
        <v>6</v>
      </c>
      <c r="AI5" s="37"/>
      <c r="AJ5" s="37">
        <v>5</v>
      </c>
      <c r="AK5" s="37"/>
      <c r="AL5" s="37">
        <f aca="true" t="shared" si="2" ref="AL5:AL36">AJ5*$AJ$4+AH5*$AH$4+AF5*$AF$4+AD5*$AD$4+AB5*$AB$4+Z5*$Z$4+X5*$X$4</f>
        <v>152</v>
      </c>
      <c r="AM5" s="38">
        <f aca="true" t="shared" si="3" ref="AM5:AM36">AL5/$AL$4</f>
        <v>5.846153846153846</v>
      </c>
      <c r="AN5" s="38">
        <f aca="true" t="shared" si="4" ref="AN5:AN36">(AL5+V5)/$AN$4</f>
        <v>5.833333333333333</v>
      </c>
      <c r="AO5" s="39" t="str">
        <f aca="true" t="shared" si="5" ref="AO5:AO36">IF(AN5&gt;=8.995,"XuÊt s¾c",IF(AN5&gt;=7.995,"Giái",IF(AN5&gt;=6.995,"Kh¸",IF(AN5&gt;=5.995,"TB Kh¸",IF(AN5&gt;=4.995,"Trung b×nh",IF(AN5&gt;=3.995,"YÕu",IF(AN5&lt;3.995,"KÐm")))))))</f>
        <v>Trung b×nh</v>
      </c>
      <c r="AP5" s="37">
        <f aca="true" t="shared" si="6" ref="AP5:AP36">SUM((IF(L5&gt;=5,0,$L$4)),(IF(N5&gt;=5,0,$N$4)),(IF(P5&gt;=5,0,$P$4)),(IF(R5&gt;=5,0,$R$4)),,(IF(T5&gt;=5,0,$T$4)),(IF(X5&gt;=5,0,$X$4)),(IF(Z5&gt;=5,0,$Z$4)),,(IF(AB5&gt;=5,0,$AB$4)),(IF(AD5&gt;=5,0,$AD$4)),(IF(AF5&gt;=5,0,$AF$4)),(IF(AH5&gt;=5,0,$AH$4)),(IF(AJ5&gt;=5,0,$AJ$4)))</f>
        <v>0</v>
      </c>
      <c r="AQ5" s="40" t="str">
        <f aca="true" t="shared" si="7" ref="AQ5:AQ36">IF($AN5&lt;3.495,"Th«i häc",IF($AN5&lt;4.995,"Ngõng häc",IF($AP5&gt;25,"Ngõng häc","Lªn líp")))</f>
        <v>Lªn líp</v>
      </c>
      <c r="AR5" s="41">
        <v>7</v>
      </c>
      <c r="AS5" s="41"/>
      <c r="AT5" s="41">
        <v>7</v>
      </c>
      <c r="AU5" s="41"/>
      <c r="AV5" s="41">
        <v>6</v>
      </c>
      <c r="AW5" s="41"/>
      <c r="AX5" s="41">
        <v>7</v>
      </c>
      <c r="AY5" s="41"/>
      <c r="AZ5" s="41">
        <v>6</v>
      </c>
      <c r="BA5" s="41"/>
      <c r="BB5" s="41">
        <v>7</v>
      </c>
      <c r="BC5" s="41"/>
      <c r="BD5" s="41">
        <v>5</v>
      </c>
      <c r="BE5" s="41"/>
      <c r="BF5" s="41">
        <v>7</v>
      </c>
      <c r="BG5" s="41"/>
      <c r="BH5" s="41">
        <f aca="true" t="shared" si="8" ref="BH5:BH36">BF5*BF$4+BD5*BD$4+BB5*BB$4+AZ5*AZ$4+AX5*AX$4+AV5*AV$4+AT5*AT$4+AR5*AR$4</f>
        <v>194</v>
      </c>
      <c r="BI5" s="70">
        <f aca="true" t="shared" si="9" ref="BI5:BI36">BH5/BH$4</f>
        <v>6.466666666666667</v>
      </c>
      <c r="BJ5" s="41">
        <v>5</v>
      </c>
      <c r="BK5" s="41"/>
      <c r="BL5" s="41">
        <v>7</v>
      </c>
      <c r="BM5" s="41"/>
      <c r="BN5" s="41">
        <v>6</v>
      </c>
      <c r="BO5" s="41"/>
      <c r="BP5" s="41">
        <v>7</v>
      </c>
      <c r="BQ5" s="41"/>
      <c r="BR5" s="41">
        <v>8</v>
      </c>
      <c r="BS5" s="41"/>
      <c r="BT5" s="41">
        <v>5</v>
      </c>
      <c r="BU5" s="41"/>
      <c r="BV5" s="103">
        <f aca="true" t="shared" si="10" ref="BV5:BV36">BT5*BT$4+BR5*BR$4+BP5*BP$4+BN5*BN$4+BL5*BL$4+BJ5*BJ$4</f>
        <v>146</v>
      </c>
      <c r="BW5" s="70">
        <f aca="true" t="shared" si="11" ref="BW5:BW36">BV5/BV$4</f>
        <v>6.3478260869565215</v>
      </c>
      <c r="BX5" s="112">
        <f aca="true" t="shared" si="12" ref="BX5:BX36">(BV5+BH5)/BX$4</f>
        <v>6.415094339622642</v>
      </c>
      <c r="BY5" s="135" t="s">
        <v>568</v>
      </c>
      <c r="BZ5" s="135" t="s">
        <v>522</v>
      </c>
      <c r="CA5" s="41">
        <v>5</v>
      </c>
      <c r="CB5" s="103"/>
      <c r="CC5" s="41">
        <v>8</v>
      </c>
      <c r="CD5" s="103"/>
      <c r="CE5" s="41">
        <v>6</v>
      </c>
      <c r="CF5" s="103"/>
      <c r="CG5" s="41">
        <v>7</v>
      </c>
      <c r="CH5" s="103"/>
      <c r="CI5" s="41">
        <v>7</v>
      </c>
      <c r="CJ5" s="103"/>
      <c r="CK5" s="41">
        <v>5</v>
      </c>
      <c r="CL5" s="103"/>
      <c r="CM5" s="41">
        <v>9</v>
      </c>
      <c r="CN5" s="103"/>
      <c r="CO5" s="103">
        <f aca="true" t="shared" si="13" ref="CO5:CO36">CM5*CM$4+CK5*CK$4+CI5*CI$4+CG5*CG$4+CE5*CE$4+CC5*CC$4+CA5*CA$4</f>
        <v>219</v>
      </c>
      <c r="CP5" s="112">
        <f aca="true" t="shared" si="14" ref="CP5:CP36">CO5/CO$4</f>
        <v>6.84375</v>
      </c>
      <c r="CQ5" s="41">
        <v>7</v>
      </c>
      <c r="CR5" s="103"/>
      <c r="CS5" s="41">
        <v>5</v>
      </c>
      <c r="CT5" s="103"/>
      <c r="CU5" s="41">
        <v>7</v>
      </c>
      <c r="CV5" s="103"/>
      <c r="CW5" s="41">
        <v>7</v>
      </c>
      <c r="CX5" s="103"/>
      <c r="CY5" s="41"/>
      <c r="CZ5" s="103"/>
      <c r="DA5" s="103">
        <f aca="true" t="shared" si="15" ref="DA5:DA36">CY5*CY$4+CW5*CW$4+CU5*CU$4+CS5*CS$4+CQ5*CQ$4</f>
        <v>107</v>
      </c>
      <c r="DB5" s="70">
        <f aca="true" t="shared" si="16" ref="DB5:DB36">DA5/DA$4</f>
        <v>6.294117647058823</v>
      </c>
      <c r="DC5" s="70">
        <f>(DA5+CO5)/DC$4</f>
        <v>6.653061224489796</v>
      </c>
      <c r="DD5" s="103"/>
      <c r="DE5" s="41"/>
      <c r="DF5" s="103"/>
      <c r="DG5" s="41"/>
      <c r="DH5" s="103"/>
      <c r="DI5" s="41"/>
      <c r="DJ5" s="103"/>
      <c r="DK5" s="41"/>
    </row>
    <row r="6" spans="1:115" ht="15">
      <c r="A6" s="4">
        <v>2</v>
      </c>
      <c r="B6" s="13" t="s">
        <v>116</v>
      </c>
      <c r="C6" s="26" t="s">
        <v>195</v>
      </c>
      <c r="D6" s="11">
        <v>33606</v>
      </c>
      <c r="E6" s="4" t="s">
        <v>101</v>
      </c>
      <c r="F6" s="13" t="s">
        <v>103</v>
      </c>
      <c r="G6" s="17" t="s">
        <v>35</v>
      </c>
      <c r="H6" s="41">
        <v>7</v>
      </c>
      <c r="I6" s="41"/>
      <c r="J6" s="41">
        <v>5</v>
      </c>
      <c r="K6" s="41"/>
      <c r="L6" s="41">
        <v>7</v>
      </c>
      <c r="M6" s="41"/>
      <c r="N6" s="41">
        <v>5</v>
      </c>
      <c r="O6" s="41">
        <v>3</v>
      </c>
      <c r="P6" s="41">
        <v>7</v>
      </c>
      <c r="Q6" s="41"/>
      <c r="R6" s="41">
        <v>5</v>
      </c>
      <c r="S6" s="41"/>
      <c r="T6" s="41">
        <v>6</v>
      </c>
      <c r="U6" s="41"/>
      <c r="V6" s="41">
        <f t="shared" si="0"/>
        <v>134</v>
      </c>
      <c r="W6" s="42">
        <f t="shared" si="1"/>
        <v>6.090909090909091</v>
      </c>
      <c r="X6" s="41">
        <v>6</v>
      </c>
      <c r="Y6" s="41"/>
      <c r="Z6" s="41">
        <v>7</v>
      </c>
      <c r="AA6" s="41"/>
      <c r="AB6" s="41">
        <v>7</v>
      </c>
      <c r="AC6" s="41"/>
      <c r="AD6" s="41">
        <v>7</v>
      </c>
      <c r="AE6" s="41"/>
      <c r="AF6" s="41">
        <v>5</v>
      </c>
      <c r="AG6" s="41">
        <v>4</v>
      </c>
      <c r="AH6" s="41">
        <v>5</v>
      </c>
      <c r="AI6" s="41"/>
      <c r="AJ6" s="41">
        <v>7</v>
      </c>
      <c r="AK6" s="41"/>
      <c r="AL6" s="41">
        <f t="shared" si="2"/>
        <v>159</v>
      </c>
      <c r="AM6" s="42">
        <f t="shared" si="3"/>
        <v>6.115384615384615</v>
      </c>
      <c r="AN6" s="42">
        <f t="shared" si="4"/>
        <v>6.104166666666667</v>
      </c>
      <c r="AO6" s="43" t="str">
        <f t="shared" si="5"/>
        <v>TB Kh¸</v>
      </c>
      <c r="AP6" s="41">
        <f t="shared" si="6"/>
        <v>0</v>
      </c>
      <c r="AQ6" s="44" t="str">
        <f t="shared" si="7"/>
        <v>Lªn líp</v>
      </c>
      <c r="AR6" s="41">
        <v>8</v>
      </c>
      <c r="AS6" s="41"/>
      <c r="AT6" s="41">
        <v>8</v>
      </c>
      <c r="AU6" s="41"/>
      <c r="AV6" s="41">
        <v>6</v>
      </c>
      <c r="AW6" s="41"/>
      <c r="AX6" s="41">
        <v>6</v>
      </c>
      <c r="AY6" s="41"/>
      <c r="AZ6" s="41">
        <v>5</v>
      </c>
      <c r="BA6" s="41"/>
      <c r="BB6" s="41">
        <v>8</v>
      </c>
      <c r="BC6" s="41"/>
      <c r="BD6" s="41">
        <v>5</v>
      </c>
      <c r="BE6" s="41"/>
      <c r="BF6" s="41">
        <v>6</v>
      </c>
      <c r="BG6" s="41"/>
      <c r="BH6" s="41">
        <f t="shared" si="8"/>
        <v>195</v>
      </c>
      <c r="BI6" s="70">
        <f t="shared" si="9"/>
        <v>6.5</v>
      </c>
      <c r="BJ6" s="41">
        <v>5</v>
      </c>
      <c r="BK6" s="41"/>
      <c r="BL6" s="41">
        <v>6</v>
      </c>
      <c r="BM6" s="41"/>
      <c r="BN6" s="41">
        <v>5</v>
      </c>
      <c r="BO6" s="41"/>
      <c r="BP6" s="41">
        <v>8</v>
      </c>
      <c r="BQ6" s="41"/>
      <c r="BR6" s="41">
        <v>7</v>
      </c>
      <c r="BS6" s="41"/>
      <c r="BT6" s="41">
        <v>5</v>
      </c>
      <c r="BU6" s="41"/>
      <c r="BV6" s="103">
        <f t="shared" si="10"/>
        <v>140</v>
      </c>
      <c r="BW6" s="70">
        <f t="shared" si="11"/>
        <v>6.086956521739131</v>
      </c>
      <c r="BX6" s="112">
        <f t="shared" si="12"/>
        <v>6.320754716981132</v>
      </c>
      <c r="BY6" s="135" t="s">
        <v>568</v>
      </c>
      <c r="BZ6" s="135" t="s">
        <v>522</v>
      </c>
      <c r="CA6" s="41">
        <v>6</v>
      </c>
      <c r="CB6" s="103"/>
      <c r="CC6" s="41">
        <v>8</v>
      </c>
      <c r="CD6" s="103"/>
      <c r="CE6" s="41">
        <v>6</v>
      </c>
      <c r="CF6" s="103"/>
      <c r="CG6" s="41">
        <v>7</v>
      </c>
      <c r="CH6" s="103"/>
      <c r="CI6" s="41">
        <v>5</v>
      </c>
      <c r="CJ6" s="103"/>
      <c r="CK6" s="41">
        <v>6</v>
      </c>
      <c r="CL6" s="103"/>
      <c r="CM6" s="41">
        <v>8</v>
      </c>
      <c r="CN6" s="103"/>
      <c r="CO6" s="103">
        <f t="shared" si="13"/>
        <v>214</v>
      </c>
      <c r="CP6" s="112">
        <f t="shared" si="14"/>
        <v>6.6875</v>
      </c>
      <c r="CQ6" s="41">
        <v>7</v>
      </c>
      <c r="CR6" s="103"/>
      <c r="CS6" s="41">
        <v>5</v>
      </c>
      <c r="CT6" s="103"/>
      <c r="CU6" s="41">
        <v>7</v>
      </c>
      <c r="CV6" s="103"/>
      <c r="CW6" s="41">
        <v>8</v>
      </c>
      <c r="CX6" s="103"/>
      <c r="CY6" s="41"/>
      <c r="CZ6" s="103"/>
      <c r="DA6" s="103">
        <f t="shared" si="15"/>
        <v>110</v>
      </c>
      <c r="DB6" s="70">
        <f t="shared" si="16"/>
        <v>6.470588235294118</v>
      </c>
      <c r="DC6" s="70">
        <f aca="true" t="shared" si="17" ref="DC6:DC64">(DA6+CO6)/DC$4</f>
        <v>6.612244897959184</v>
      </c>
      <c r="DD6" s="103"/>
      <c r="DE6" s="41"/>
      <c r="DF6" s="103"/>
      <c r="DG6" s="41"/>
      <c r="DH6" s="103"/>
      <c r="DI6" s="41"/>
      <c r="DJ6" s="103"/>
      <c r="DK6" s="41"/>
    </row>
    <row r="7" spans="1:115" ht="15">
      <c r="A7" s="4">
        <v>3</v>
      </c>
      <c r="B7" s="13" t="s">
        <v>117</v>
      </c>
      <c r="C7" s="24" t="s">
        <v>118</v>
      </c>
      <c r="D7" s="11">
        <v>33739</v>
      </c>
      <c r="E7" s="4" t="s">
        <v>101</v>
      </c>
      <c r="F7" s="13" t="s">
        <v>44</v>
      </c>
      <c r="G7" s="17" t="s">
        <v>35</v>
      </c>
      <c r="H7" s="41">
        <v>7</v>
      </c>
      <c r="I7" s="41"/>
      <c r="J7" s="41">
        <v>7</v>
      </c>
      <c r="K7" s="41"/>
      <c r="L7" s="41">
        <v>7</v>
      </c>
      <c r="M7" s="41"/>
      <c r="N7" s="41">
        <v>5</v>
      </c>
      <c r="O7" s="41">
        <v>3</v>
      </c>
      <c r="P7" s="41">
        <v>5</v>
      </c>
      <c r="Q7" s="41"/>
      <c r="R7" s="41">
        <v>5</v>
      </c>
      <c r="S7" s="41"/>
      <c r="T7" s="41">
        <v>5</v>
      </c>
      <c r="U7" s="41"/>
      <c r="V7" s="41">
        <f t="shared" si="0"/>
        <v>124</v>
      </c>
      <c r="W7" s="42">
        <f t="shared" si="1"/>
        <v>5.636363636363637</v>
      </c>
      <c r="X7" s="41">
        <v>6</v>
      </c>
      <c r="Y7" s="41"/>
      <c r="Z7" s="41">
        <v>6</v>
      </c>
      <c r="AA7" s="41"/>
      <c r="AB7" s="41">
        <v>5</v>
      </c>
      <c r="AC7" s="41"/>
      <c r="AD7" s="41">
        <v>6</v>
      </c>
      <c r="AE7" s="41"/>
      <c r="AF7" s="41">
        <v>5</v>
      </c>
      <c r="AG7" s="41" t="s">
        <v>556</v>
      </c>
      <c r="AH7" s="41">
        <v>6</v>
      </c>
      <c r="AI7" s="41"/>
      <c r="AJ7" s="41">
        <v>7</v>
      </c>
      <c r="AK7" s="41"/>
      <c r="AL7" s="41">
        <f t="shared" si="2"/>
        <v>150</v>
      </c>
      <c r="AM7" s="42">
        <f t="shared" si="3"/>
        <v>5.769230769230769</v>
      </c>
      <c r="AN7" s="42">
        <f t="shared" si="4"/>
        <v>5.708333333333333</v>
      </c>
      <c r="AO7" s="43" t="str">
        <f t="shared" si="5"/>
        <v>Trung b×nh</v>
      </c>
      <c r="AP7" s="41">
        <f t="shared" si="6"/>
        <v>0</v>
      </c>
      <c r="AQ7" s="44" t="str">
        <f t="shared" si="7"/>
        <v>Lªn líp</v>
      </c>
      <c r="AR7" s="41">
        <v>7</v>
      </c>
      <c r="AS7" s="41"/>
      <c r="AT7" s="41">
        <v>7</v>
      </c>
      <c r="AU7" s="41"/>
      <c r="AV7" s="41">
        <v>6</v>
      </c>
      <c r="AW7" s="41"/>
      <c r="AX7" s="41">
        <v>7</v>
      </c>
      <c r="AY7" s="41"/>
      <c r="AZ7" s="41">
        <v>6</v>
      </c>
      <c r="BA7" s="41"/>
      <c r="BB7" s="41">
        <v>5</v>
      </c>
      <c r="BC7" s="41"/>
      <c r="BD7" s="41">
        <v>5</v>
      </c>
      <c r="BE7" s="41"/>
      <c r="BF7" s="41">
        <v>5</v>
      </c>
      <c r="BG7" s="41"/>
      <c r="BH7" s="41">
        <f t="shared" si="8"/>
        <v>180</v>
      </c>
      <c r="BI7" s="70">
        <f t="shared" si="9"/>
        <v>6</v>
      </c>
      <c r="BJ7" s="41">
        <v>6</v>
      </c>
      <c r="BK7" s="41"/>
      <c r="BL7" s="41">
        <v>5</v>
      </c>
      <c r="BM7" s="41">
        <v>4</v>
      </c>
      <c r="BN7" s="41">
        <v>8</v>
      </c>
      <c r="BO7" s="41"/>
      <c r="BP7" s="41">
        <v>7</v>
      </c>
      <c r="BQ7" s="41"/>
      <c r="BR7" s="41">
        <v>7</v>
      </c>
      <c r="BS7" s="41"/>
      <c r="BT7" s="41">
        <v>5</v>
      </c>
      <c r="BU7" s="41"/>
      <c r="BV7" s="103">
        <f t="shared" si="10"/>
        <v>147</v>
      </c>
      <c r="BW7" s="70">
        <f t="shared" si="11"/>
        <v>6.391304347826087</v>
      </c>
      <c r="BX7" s="112">
        <f t="shared" si="12"/>
        <v>6.169811320754717</v>
      </c>
      <c r="BY7" s="135" t="s">
        <v>568</v>
      </c>
      <c r="BZ7" s="135" t="s">
        <v>522</v>
      </c>
      <c r="CA7" s="41">
        <v>6</v>
      </c>
      <c r="CB7" s="103">
        <v>3</v>
      </c>
      <c r="CC7" s="41">
        <v>9</v>
      </c>
      <c r="CD7" s="103"/>
      <c r="CE7" s="41">
        <v>6</v>
      </c>
      <c r="CF7" s="103"/>
      <c r="CG7" s="41">
        <v>8</v>
      </c>
      <c r="CH7" s="103"/>
      <c r="CI7" s="41">
        <v>5</v>
      </c>
      <c r="CJ7" s="103"/>
      <c r="CK7" s="41">
        <v>7</v>
      </c>
      <c r="CL7" s="103"/>
      <c r="CM7" s="41">
        <v>8</v>
      </c>
      <c r="CN7" s="103"/>
      <c r="CO7" s="103">
        <f t="shared" si="13"/>
        <v>229</v>
      </c>
      <c r="CP7" s="112">
        <f t="shared" si="14"/>
        <v>7.15625</v>
      </c>
      <c r="CQ7" s="41">
        <v>7</v>
      </c>
      <c r="CR7" s="103"/>
      <c r="CS7" s="41">
        <v>6</v>
      </c>
      <c r="CT7" s="103"/>
      <c r="CU7" s="41">
        <v>8</v>
      </c>
      <c r="CV7" s="103"/>
      <c r="CW7" s="41">
        <v>7</v>
      </c>
      <c r="CX7" s="103"/>
      <c r="CY7" s="41"/>
      <c r="CZ7" s="103"/>
      <c r="DA7" s="103">
        <f t="shared" si="15"/>
        <v>117</v>
      </c>
      <c r="DB7" s="70">
        <f t="shared" si="16"/>
        <v>6.882352941176471</v>
      </c>
      <c r="DC7" s="70">
        <f t="shared" si="17"/>
        <v>7.061224489795919</v>
      </c>
      <c r="DD7" s="103"/>
      <c r="DE7" s="41"/>
      <c r="DF7" s="103"/>
      <c r="DG7" s="41"/>
      <c r="DH7" s="103"/>
      <c r="DI7" s="41"/>
      <c r="DJ7" s="103"/>
      <c r="DK7" s="41"/>
    </row>
    <row r="8" spans="1:115" ht="15">
      <c r="A8" s="4">
        <v>4</v>
      </c>
      <c r="B8" s="13" t="s">
        <v>119</v>
      </c>
      <c r="C8" s="24" t="s">
        <v>64</v>
      </c>
      <c r="D8" s="11">
        <v>33795</v>
      </c>
      <c r="E8" s="4" t="s">
        <v>101</v>
      </c>
      <c r="F8" s="13" t="s">
        <v>103</v>
      </c>
      <c r="G8" s="17" t="s">
        <v>35</v>
      </c>
      <c r="H8" s="41">
        <v>7</v>
      </c>
      <c r="I8" s="41"/>
      <c r="J8" s="41">
        <v>7</v>
      </c>
      <c r="K8" s="41"/>
      <c r="L8" s="41">
        <v>7</v>
      </c>
      <c r="M8" s="41"/>
      <c r="N8" s="41">
        <v>5</v>
      </c>
      <c r="O8" s="41">
        <v>3</v>
      </c>
      <c r="P8" s="41">
        <v>7</v>
      </c>
      <c r="Q8" s="41"/>
      <c r="R8" s="41">
        <v>5</v>
      </c>
      <c r="S8" s="41"/>
      <c r="T8" s="41">
        <v>5</v>
      </c>
      <c r="U8" s="41"/>
      <c r="V8" s="41">
        <f t="shared" si="0"/>
        <v>130</v>
      </c>
      <c r="W8" s="42">
        <f t="shared" si="1"/>
        <v>5.909090909090909</v>
      </c>
      <c r="X8" s="41">
        <v>5</v>
      </c>
      <c r="Y8" s="41"/>
      <c r="Z8" s="41">
        <v>7</v>
      </c>
      <c r="AA8" s="41"/>
      <c r="AB8" s="41">
        <v>7</v>
      </c>
      <c r="AC8" s="41"/>
      <c r="AD8" s="41">
        <v>7</v>
      </c>
      <c r="AE8" s="41"/>
      <c r="AF8" s="41">
        <v>5</v>
      </c>
      <c r="AG8" s="41"/>
      <c r="AH8" s="41">
        <v>7</v>
      </c>
      <c r="AI8" s="41"/>
      <c r="AJ8" s="41">
        <v>5</v>
      </c>
      <c r="AK8" s="41"/>
      <c r="AL8" s="41">
        <f t="shared" si="2"/>
        <v>160</v>
      </c>
      <c r="AM8" s="42">
        <f t="shared" si="3"/>
        <v>6.153846153846154</v>
      </c>
      <c r="AN8" s="42">
        <f t="shared" si="4"/>
        <v>6.041666666666667</v>
      </c>
      <c r="AO8" s="43" t="str">
        <f t="shared" si="5"/>
        <v>TB Kh¸</v>
      </c>
      <c r="AP8" s="41">
        <f t="shared" si="6"/>
        <v>0</v>
      </c>
      <c r="AQ8" s="44" t="str">
        <f t="shared" si="7"/>
        <v>Lªn líp</v>
      </c>
      <c r="AR8" s="41">
        <v>7</v>
      </c>
      <c r="AS8" s="41"/>
      <c r="AT8" s="41">
        <v>6</v>
      </c>
      <c r="AU8" s="41"/>
      <c r="AV8" s="41">
        <v>6</v>
      </c>
      <c r="AW8" s="41"/>
      <c r="AX8" s="41">
        <v>6</v>
      </c>
      <c r="AY8" s="41"/>
      <c r="AZ8" s="41">
        <v>6</v>
      </c>
      <c r="BA8" s="41">
        <v>4</v>
      </c>
      <c r="BB8" s="41">
        <v>7</v>
      </c>
      <c r="BC8" s="41"/>
      <c r="BD8" s="41">
        <v>5</v>
      </c>
      <c r="BE8" s="41"/>
      <c r="BF8" s="41">
        <v>6</v>
      </c>
      <c r="BG8" s="41"/>
      <c r="BH8" s="41">
        <f t="shared" si="8"/>
        <v>184</v>
      </c>
      <c r="BI8" s="70">
        <f t="shared" si="9"/>
        <v>6.133333333333334</v>
      </c>
      <c r="BJ8" s="41">
        <v>7</v>
      </c>
      <c r="BK8" s="41"/>
      <c r="BL8" s="41">
        <v>6</v>
      </c>
      <c r="BM8" s="41"/>
      <c r="BN8" s="41">
        <v>6</v>
      </c>
      <c r="BO8" s="41"/>
      <c r="BP8" s="41">
        <v>8</v>
      </c>
      <c r="BQ8" s="41"/>
      <c r="BR8" s="41">
        <v>6</v>
      </c>
      <c r="BS8" s="41"/>
      <c r="BT8" s="41">
        <v>5</v>
      </c>
      <c r="BU8" s="41"/>
      <c r="BV8" s="103">
        <f t="shared" si="10"/>
        <v>149</v>
      </c>
      <c r="BW8" s="70">
        <f t="shared" si="11"/>
        <v>6.478260869565218</v>
      </c>
      <c r="BX8" s="112">
        <f t="shared" si="12"/>
        <v>6.283018867924528</v>
      </c>
      <c r="BY8" s="135" t="s">
        <v>568</v>
      </c>
      <c r="BZ8" s="135" t="s">
        <v>522</v>
      </c>
      <c r="CA8" s="41">
        <v>6</v>
      </c>
      <c r="CB8" s="103"/>
      <c r="CC8" s="41">
        <v>8</v>
      </c>
      <c r="CD8" s="103"/>
      <c r="CE8" s="41">
        <v>9</v>
      </c>
      <c r="CF8" s="103"/>
      <c r="CG8" s="41">
        <v>8</v>
      </c>
      <c r="CH8" s="103"/>
      <c r="CI8" s="41">
        <v>7</v>
      </c>
      <c r="CJ8" s="103"/>
      <c r="CK8" s="41">
        <v>5</v>
      </c>
      <c r="CL8" s="103"/>
      <c r="CM8" s="41">
        <v>8</v>
      </c>
      <c r="CN8" s="103"/>
      <c r="CO8" s="103">
        <f t="shared" si="13"/>
        <v>232</v>
      </c>
      <c r="CP8" s="112">
        <f t="shared" si="14"/>
        <v>7.25</v>
      </c>
      <c r="CQ8" s="41">
        <v>8</v>
      </c>
      <c r="CR8" s="103"/>
      <c r="CS8" s="41">
        <v>7</v>
      </c>
      <c r="CT8" s="103"/>
      <c r="CU8" s="41">
        <v>9</v>
      </c>
      <c r="CV8" s="103"/>
      <c r="CW8" s="41">
        <v>6</v>
      </c>
      <c r="CX8" s="103"/>
      <c r="CY8" s="41"/>
      <c r="CZ8" s="103"/>
      <c r="DA8" s="103">
        <f t="shared" si="15"/>
        <v>128</v>
      </c>
      <c r="DB8" s="70">
        <f t="shared" si="16"/>
        <v>7.529411764705882</v>
      </c>
      <c r="DC8" s="70">
        <f t="shared" si="17"/>
        <v>7.346938775510204</v>
      </c>
      <c r="DD8" s="103"/>
      <c r="DE8" s="41"/>
      <c r="DF8" s="103"/>
      <c r="DG8" s="41"/>
      <c r="DH8" s="103"/>
      <c r="DI8" s="41"/>
      <c r="DJ8" s="103"/>
      <c r="DK8" s="41"/>
    </row>
    <row r="9" spans="1:115" ht="15">
      <c r="A9" s="4">
        <v>5</v>
      </c>
      <c r="B9" s="13" t="s">
        <v>120</v>
      </c>
      <c r="C9" s="24" t="s">
        <v>64</v>
      </c>
      <c r="D9" s="11">
        <v>33638</v>
      </c>
      <c r="E9" s="4" t="s">
        <v>101</v>
      </c>
      <c r="F9" s="13" t="s">
        <v>79</v>
      </c>
      <c r="G9" s="17" t="s">
        <v>35</v>
      </c>
      <c r="H9" s="41">
        <v>7</v>
      </c>
      <c r="I9" s="41"/>
      <c r="J9" s="41">
        <v>7</v>
      </c>
      <c r="K9" s="41"/>
      <c r="L9" s="41">
        <v>8</v>
      </c>
      <c r="M9" s="41"/>
      <c r="N9" s="41">
        <v>5</v>
      </c>
      <c r="O9" s="41">
        <v>3</v>
      </c>
      <c r="P9" s="41">
        <v>6</v>
      </c>
      <c r="Q9" s="41"/>
      <c r="R9" s="41">
        <v>7</v>
      </c>
      <c r="S9" s="41"/>
      <c r="T9" s="41">
        <v>7</v>
      </c>
      <c r="U9" s="41"/>
      <c r="V9" s="41">
        <f t="shared" si="0"/>
        <v>152</v>
      </c>
      <c r="W9" s="42">
        <f t="shared" si="1"/>
        <v>6.909090909090909</v>
      </c>
      <c r="X9" s="41">
        <v>7</v>
      </c>
      <c r="Y9" s="41"/>
      <c r="Z9" s="41">
        <v>7</v>
      </c>
      <c r="AA9" s="41"/>
      <c r="AB9" s="41">
        <v>7</v>
      </c>
      <c r="AC9" s="41"/>
      <c r="AD9" s="41">
        <v>6</v>
      </c>
      <c r="AE9" s="41"/>
      <c r="AF9" s="41">
        <v>6</v>
      </c>
      <c r="AG9" s="41"/>
      <c r="AH9" s="41">
        <v>7</v>
      </c>
      <c r="AI9" s="41"/>
      <c r="AJ9" s="41">
        <v>6</v>
      </c>
      <c r="AK9" s="41"/>
      <c r="AL9" s="41">
        <f t="shared" si="2"/>
        <v>171</v>
      </c>
      <c r="AM9" s="42">
        <f t="shared" si="3"/>
        <v>6.576923076923077</v>
      </c>
      <c r="AN9" s="42">
        <f t="shared" si="4"/>
        <v>6.729166666666667</v>
      </c>
      <c r="AO9" s="43" t="str">
        <f t="shared" si="5"/>
        <v>TB Kh¸</v>
      </c>
      <c r="AP9" s="41">
        <f t="shared" si="6"/>
        <v>0</v>
      </c>
      <c r="AQ9" s="44" t="str">
        <f t="shared" si="7"/>
        <v>Lªn líp</v>
      </c>
      <c r="AR9" s="41">
        <v>7</v>
      </c>
      <c r="AS9" s="41"/>
      <c r="AT9" s="41">
        <v>7</v>
      </c>
      <c r="AU9" s="41"/>
      <c r="AV9" s="41">
        <v>7</v>
      </c>
      <c r="AW9" s="41"/>
      <c r="AX9" s="41">
        <v>6</v>
      </c>
      <c r="AY9" s="41"/>
      <c r="AZ9" s="41">
        <v>8</v>
      </c>
      <c r="BA9" s="41"/>
      <c r="BB9" s="41">
        <v>7</v>
      </c>
      <c r="BC9" s="41"/>
      <c r="BD9" s="41">
        <v>6</v>
      </c>
      <c r="BE9" s="41"/>
      <c r="BF9" s="41">
        <v>8</v>
      </c>
      <c r="BG9" s="41"/>
      <c r="BH9" s="41">
        <f t="shared" si="8"/>
        <v>210</v>
      </c>
      <c r="BI9" s="70">
        <f t="shared" si="9"/>
        <v>7</v>
      </c>
      <c r="BJ9" s="41">
        <v>7</v>
      </c>
      <c r="BK9" s="41"/>
      <c r="BL9" s="41">
        <v>9</v>
      </c>
      <c r="BM9" s="41"/>
      <c r="BN9" s="41">
        <v>7</v>
      </c>
      <c r="BO9" s="41"/>
      <c r="BP9" s="41">
        <v>9</v>
      </c>
      <c r="BQ9" s="41"/>
      <c r="BR9" s="41">
        <v>9</v>
      </c>
      <c r="BS9" s="41"/>
      <c r="BT9" s="41">
        <v>6</v>
      </c>
      <c r="BU9" s="41"/>
      <c r="BV9" s="103">
        <f t="shared" si="10"/>
        <v>182</v>
      </c>
      <c r="BW9" s="70">
        <f t="shared" si="11"/>
        <v>7.913043478260869</v>
      </c>
      <c r="BX9" s="112">
        <f t="shared" si="12"/>
        <v>7.39622641509434</v>
      </c>
      <c r="BY9" s="135" t="s">
        <v>511</v>
      </c>
      <c r="BZ9" s="135" t="s">
        <v>522</v>
      </c>
      <c r="CA9" s="41">
        <v>9</v>
      </c>
      <c r="CB9" s="103"/>
      <c r="CC9" s="41">
        <v>9</v>
      </c>
      <c r="CD9" s="103"/>
      <c r="CE9" s="41">
        <v>8</v>
      </c>
      <c r="CF9" s="103"/>
      <c r="CG9" s="41">
        <v>9</v>
      </c>
      <c r="CH9" s="103"/>
      <c r="CI9" s="41">
        <v>7</v>
      </c>
      <c r="CJ9" s="103"/>
      <c r="CK9" s="41">
        <v>7</v>
      </c>
      <c r="CL9" s="103"/>
      <c r="CM9" s="41">
        <v>9</v>
      </c>
      <c r="CN9" s="103"/>
      <c r="CO9" s="103">
        <f t="shared" si="13"/>
        <v>267</v>
      </c>
      <c r="CP9" s="112">
        <f t="shared" si="14"/>
        <v>8.34375</v>
      </c>
      <c r="CQ9" s="41">
        <v>8</v>
      </c>
      <c r="CR9" s="103"/>
      <c r="CS9" s="41">
        <v>8</v>
      </c>
      <c r="CT9" s="103"/>
      <c r="CU9" s="41">
        <v>9</v>
      </c>
      <c r="CV9" s="103"/>
      <c r="CW9" s="41">
        <v>7</v>
      </c>
      <c r="CX9" s="103"/>
      <c r="CY9" s="41"/>
      <c r="CZ9" s="103"/>
      <c r="DA9" s="103">
        <f t="shared" si="15"/>
        <v>137</v>
      </c>
      <c r="DB9" s="70">
        <f t="shared" si="16"/>
        <v>8.058823529411764</v>
      </c>
      <c r="DC9" s="70">
        <f t="shared" si="17"/>
        <v>8.244897959183673</v>
      </c>
      <c r="DD9" s="103"/>
      <c r="DE9" s="41"/>
      <c r="DF9" s="103"/>
      <c r="DG9" s="41"/>
      <c r="DH9" s="103"/>
      <c r="DI9" s="41"/>
      <c r="DJ9" s="103"/>
      <c r="DK9" s="41"/>
    </row>
    <row r="10" spans="1:115" ht="15">
      <c r="A10" s="4">
        <v>6</v>
      </c>
      <c r="B10" s="13" t="s">
        <v>124</v>
      </c>
      <c r="C10" s="24" t="s">
        <v>122</v>
      </c>
      <c r="D10" s="11">
        <v>33913</v>
      </c>
      <c r="E10" s="4" t="s">
        <v>101</v>
      </c>
      <c r="F10" s="13" t="s">
        <v>103</v>
      </c>
      <c r="G10" s="17" t="s">
        <v>35</v>
      </c>
      <c r="H10" s="41">
        <v>7</v>
      </c>
      <c r="I10" s="41"/>
      <c r="J10" s="41">
        <v>6</v>
      </c>
      <c r="K10" s="41"/>
      <c r="L10" s="41">
        <v>7</v>
      </c>
      <c r="M10" s="41"/>
      <c r="N10" s="41">
        <v>5</v>
      </c>
      <c r="O10" s="41">
        <v>3</v>
      </c>
      <c r="P10" s="41">
        <v>6</v>
      </c>
      <c r="Q10" s="41"/>
      <c r="R10" s="41">
        <v>5</v>
      </c>
      <c r="S10" s="41"/>
      <c r="T10" s="41">
        <v>7</v>
      </c>
      <c r="U10" s="41"/>
      <c r="V10" s="41">
        <f t="shared" si="0"/>
        <v>135</v>
      </c>
      <c r="W10" s="42">
        <f t="shared" si="1"/>
        <v>6.136363636363637</v>
      </c>
      <c r="X10" s="41">
        <v>6</v>
      </c>
      <c r="Y10" s="41"/>
      <c r="Z10" s="41">
        <v>7</v>
      </c>
      <c r="AA10" s="41"/>
      <c r="AB10" s="41">
        <v>6</v>
      </c>
      <c r="AC10" s="41"/>
      <c r="AD10" s="41">
        <v>7</v>
      </c>
      <c r="AE10" s="41"/>
      <c r="AF10" s="41">
        <v>6</v>
      </c>
      <c r="AG10" s="41"/>
      <c r="AH10" s="41">
        <v>6</v>
      </c>
      <c r="AI10" s="41"/>
      <c r="AJ10" s="41">
        <v>7</v>
      </c>
      <c r="AK10" s="41"/>
      <c r="AL10" s="41">
        <f t="shared" si="2"/>
        <v>165</v>
      </c>
      <c r="AM10" s="42">
        <f t="shared" si="3"/>
        <v>6.346153846153846</v>
      </c>
      <c r="AN10" s="42">
        <f t="shared" si="4"/>
        <v>6.25</v>
      </c>
      <c r="AO10" s="43" t="str">
        <f t="shared" si="5"/>
        <v>TB Kh¸</v>
      </c>
      <c r="AP10" s="41">
        <f t="shared" si="6"/>
        <v>0</v>
      </c>
      <c r="AQ10" s="44" t="str">
        <f t="shared" si="7"/>
        <v>Lªn líp</v>
      </c>
      <c r="AR10" s="41">
        <v>7</v>
      </c>
      <c r="AS10" s="41"/>
      <c r="AT10" s="41">
        <v>8</v>
      </c>
      <c r="AU10" s="41"/>
      <c r="AV10" s="41">
        <v>7</v>
      </c>
      <c r="AW10" s="41"/>
      <c r="AX10" s="41">
        <v>6</v>
      </c>
      <c r="AY10" s="41"/>
      <c r="AZ10" s="41">
        <v>6</v>
      </c>
      <c r="BA10" s="41"/>
      <c r="BB10" s="41">
        <v>8</v>
      </c>
      <c r="BC10" s="41"/>
      <c r="BD10" s="41">
        <v>6</v>
      </c>
      <c r="BE10" s="41">
        <v>4</v>
      </c>
      <c r="BF10" s="41">
        <v>8</v>
      </c>
      <c r="BG10" s="41"/>
      <c r="BH10" s="41">
        <f t="shared" si="8"/>
        <v>210</v>
      </c>
      <c r="BI10" s="70">
        <f t="shared" si="9"/>
        <v>7</v>
      </c>
      <c r="BJ10" s="41">
        <v>6</v>
      </c>
      <c r="BK10" s="41"/>
      <c r="BL10" s="41">
        <v>8</v>
      </c>
      <c r="BM10" s="41"/>
      <c r="BN10" s="41">
        <v>8</v>
      </c>
      <c r="BO10" s="41"/>
      <c r="BP10" s="41">
        <v>9</v>
      </c>
      <c r="BQ10" s="41"/>
      <c r="BR10" s="41">
        <v>7</v>
      </c>
      <c r="BS10" s="41"/>
      <c r="BT10" s="41">
        <v>7</v>
      </c>
      <c r="BU10" s="41"/>
      <c r="BV10" s="103">
        <f t="shared" si="10"/>
        <v>175</v>
      </c>
      <c r="BW10" s="70">
        <f t="shared" si="11"/>
        <v>7.608695652173913</v>
      </c>
      <c r="BX10" s="112">
        <f t="shared" si="12"/>
        <v>7.264150943396227</v>
      </c>
      <c r="BY10" s="135" t="s">
        <v>511</v>
      </c>
      <c r="BZ10" s="135" t="s">
        <v>522</v>
      </c>
      <c r="CA10" s="41">
        <v>6</v>
      </c>
      <c r="CB10" s="103"/>
      <c r="CC10" s="41">
        <v>9</v>
      </c>
      <c r="CD10" s="103"/>
      <c r="CE10" s="41">
        <v>8</v>
      </c>
      <c r="CF10" s="103"/>
      <c r="CG10" s="41">
        <v>9</v>
      </c>
      <c r="CH10" s="103"/>
      <c r="CI10" s="41">
        <v>7</v>
      </c>
      <c r="CJ10" s="103"/>
      <c r="CK10" s="41">
        <v>8</v>
      </c>
      <c r="CL10" s="103"/>
      <c r="CM10" s="41">
        <v>8</v>
      </c>
      <c r="CN10" s="103"/>
      <c r="CO10" s="103">
        <f t="shared" si="13"/>
        <v>254</v>
      </c>
      <c r="CP10" s="112">
        <f t="shared" si="14"/>
        <v>7.9375</v>
      </c>
      <c r="CQ10" s="41">
        <v>8</v>
      </c>
      <c r="CR10" s="103"/>
      <c r="CS10" s="41">
        <v>7</v>
      </c>
      <c r="CT10" s="103"/>
      <c r="CU10" s="41">
        <v>9</v>
      </c>
      <c r="CV10" s="103"/>
      <c r="CW10" s="41">
        <v>8</v>
      </c>
      <c r="CX10" s="103"/>
      <c r="CY10" s="41"/>
      <c r="CZ10" s="103"/>
      <c r="DA10" s="103">
        <f t="shared" si="15"/>
        <v>134</v>
      </c>
      <c r="DB10" s="70">
        <f t="shared" si="16"/>
        <v>7.882352941176471</v>
      </c>
      <c r="DC10" s="70">
        <f t="shared" si="17"/>
        <v>7.918367346938775</v>
      </c>
      <c r="DD10" s="103"/>
      <c r="DE10" s="41"/>
      <c r="DF10" s="103"/>
      <c r="DG10" s="41"/>
      <c r="DH10" s="103"/>
      <c r="DI10" s="41"/>
      <c r="DJ10" s="103"/>
      <c r="DK10" s="41"/>
    </row>
    <row r="11" spans="1:115" ht="15">
      <c r="A11" s="4">
        <v>7</v>
      </c>
      <c r="B11" s="13" t="s">
        <v>125</v>
      </c>
      <c r="C11" s="24" t="s">
        <v>126</v>
      </c>
      <c r="D11" s="11">
        <v>33562</v>
      </c>
      <c r="E11" s="4" t="s">
        <v>101</v>
      </c>
      <c r="F11" s="13" t="s">
        <v>127</v>
      </c>
      <c r="G11" s="17" t="s">
        <v>128</v>
      </c>
      <c r="H11" s="41">
        <v>8</v>
      </c>
      <c r="I11" s="41"/>
      <c r="J11" s="41">
        <v>6</v>
      </c>
      <c r="K11" s="41"/>
      <c r="L11" s="41">
        <v>7</v>
      </c>
      <c r="M11" s="41"/>
      <c r="N11" s="41">
        <v>6</v>
      </c>
      <c r="O11" s="41">
        <v>3</v>
      </c>
      <c r="P11" s="41">
        <v>5</v>
      </c>
      <c r="Q11" s="41"/>
      <c r="R11" s="41">
        <v>5</v>
      </c>
      <c r="S11" s="41"/>
      <c r="T11" s="41">
        <v>7</v>
      </c>
      <c r="U11" s="41"/>
      <c r="V11" s="41">
        <f t="shared" si="0"/>
        <v>135</v>
      </c>
      <c r="W11" s="42">
        <f t="shared" si="1"/>
        <v>6.136363636363637</v>
      </c>
      <c r="X11" s="41">
        <v>5</v>
      </c>
      <c r="Y11" s="41"/>
      <c r="Z11" s="41">
        <v>7</v>
      </c>
      <c r="AA11" s="41"/>
      <c r="AB11" s="41">
        <v>6</v>
      </c>
      <c r="AC11" s="41"/>
      <c r="AD11" s="41">
        <v>6</v>
      </c>
      <c r="AE11" s="41"/>
      <c r="AF11" s="41">
        <v>5</v>
      </c>
      <c r="AG11" s="41"/>
      <c r="AH11" s="41">
        <v>6</v>
      </c>
      <c r="AI11" s="41"/>
      <c r="AJ11" s="41">
        <v>6</v>
      </c>
      <c r="AK11" s="41"/>
      <c r="AL11" s="41">
        <f t="shared" si="2"/>
        <v>151</v>
      </c>
      <c r="AM11" s="42">
        <f t="shared" si="3"/>
        <v>5.8076923076923075</v>
      </c>
      <c r="AN11" s="42">
        <f t="shared" si="4"/>
        <v>5.958333333333333</v>
      </c>
      <c r="AO11" s="43" t="str">
        <f t="shared" si="5"/>
        <v>Trung b×nh</v>
      </c>
      <c r="AP11" s="41">
        <f t="shared" si="6"/>
        <v>0</v>
      </c>
      <c r="AQ11" s="44" t="str">
        <f t="shared" si="7"/>
        <v>Lªn líp</v>
      </c>
      <c r="AR11" s="41">
        <v>7</v>
      </c>
      <c r="AS11" s="41"/>
      <c r="AT11" s="41">
        <v>6</v>
      </c>
      <c r="AU11" s="41"/>
      <c r="AV11" s="41">
        <v>7</v>
      </c>
      <c r="AW11" s="41"/>
      <c r="AX11" s="41">
        <v>7</v>
      </c>
      <c r="AY11" s="41"/>
      <c r="AZ11" s="41">
        <v>7</v>
      </c>
      <c r="BA11" s="41"/>
      <c r="BB11" s="41">
        <v>7</v>
      </c>
      <c r="BC11" s="41"/>
      <c r="BD11" s="41">
        <v>5</v>
      </c>
      <c r="BE11" s="41"/>
      <c r="BF11" s="41">
        <v>6</v>
      </c>
      <c r="BG11" s="41"/>
      <c r="BH11" s="41">
        <f t="shared" si="8"/>
        <v>195</v>
      </c>
      <c r="BI11" s="70">
        <f t="shared" si="9"/>
        <v>6.5</v>
      </c>
      <c r="BJ11" s="41">
        <v>7</v>
      </c>
      <c r="BK11" s="41"/>
      <c r="BL11" s="41">
        <v>5</v>
      </c>
      <c r="BM11" s="41"/>
      <c r="BN11" s="41">
        <v>5</v>
      </c>
      <c r="BO11" s="41"/>
      <c r="BP11" s="41">
        <v>6</v>
      </c>
      <c r="BQ11" s="41"/>
      <c r="BR11" s="41">
        <v>5</v>
      </c>
      <c r="BS11" s="41"/>
      <c r="BT11" s="41">
        <v>5</v>
      </c>
      <c r="BU11" s="41"/>
      <c r="BV11" s="103">
        <f t="shared" si="10"/>
        <v>128</v>
      </c>
      <c r="BW11" s="70">
        <f t="shared" si="11"/>
        <v>5.565217391304348</v>
      </c>
      <c r="BX11" s="112">
        <f t="shared" si="12"/>
        <v>6.09433962264151</v>
      </c>
      <c r="BY11" s="135" t="s">
        <v>568</v>
      </c>
      <c r="BZ11" s="135" t="s">
        <v>522</v>
      </c>
      <c r="CA11" s="41">
        <v>6</v>
      </c>
      <c r="CB11" s="103"/>
      <c r="CC11" s="41">
        <v>5</v>
      </c>
      <c r="CD11" s="103"/>
      <c r="CE11" s="41">
        <v>7</v>
      </c>
      <c r="CF11" s="103"/>
      <c r="CG11" s="41">
        <v>7</v>
      </c>
      <c r="CH11" s="103"/>
      <c r="CI11" s="41">
        <v>5</v>
      </c>
      <c r="CJ11" s="103"/>
      <c r="CK11" s="41">
        <v>6</v>
      </c>
      <c r="CL11" s="103"/>
      <c r="CM11" s="41">
        <v>7</v>
      </c>
      <c r="CN11" s="103"/>
      <c r="CO11" s="103">
        <f t="shared" si="13"/>
        <v>199</v>
      </c>
      <c r="CP11" s="112">
        <f t="shared" si="14"/>
        <v>6.21875</v>
      </c>
      <c r="CQ11" s="41">
        <v>8</v>
      </c>
      <c r="CR11" s="103"/>
      <c r="CS11" s="41">
        <v>8</v>
      </c>
      <c r="CT11" s="103"/>
      <c r="CU11" s="41">
        <v>9</v>
      </c>
      <c r="CV11" s="103"/>
      <c r="CW11" s="41">
        <v>7</v>
      </c>
      <c r="CX11" s="103"/>
      <c r="CY11" s="41"/>
      <c r="CZ11" s="103"/>
      <c r="DA11" s="103">
        <f t="shared" si="15"/>
        <v>137</v>
      </c>
      <c r="DB11" s="70">
        <f t="shared" si="16"/>
        <v>8.058823529411764</v>
      </c>
      <c r="DC11" s="70">
        <f t="shared" si="17"/>
        <v>6.857142857142857</v>
      </c>
      <c r="DD11" s="103"/>
      <c r="DE11" s="41"/>
      <c r="DF11" s="103"/>
      <c r="DG11" s="41"/>
      <c r="DH11" s="103"/>
      <c r="DI11" s="41"/>
      <c r="DJ11" s="103"/>
      <c r="DK11" s="41"/>
    </row>
    <row r="12" spans="1:115" ht="15">
      <c r="A12" s="4">
        <v>8</v>
      </c>
      <c r="B12" s="13" t="s">
        <v>129</v>
      </c>
      <c r="C12" s="24" t="s">
        <v>130</v>
      </c>
      <c r="D12" s="11">
        <v>33600</v>
      </c>
      <c r="E12" s="4" t="s">
        <v>101</v>
      </c>
      <c r="F12" s="13" t="s">
        <v>123</v>
      </c>
      <c r="G12" s="17" t="s">
        <v>35</v>
      </c>
      <c r="H12" s="41">
        <v>8</v>
      </c>
      <c r="I12" s="41"/>
      <c r="J12" s="41">
        <v>7</v>
      </c>
      <c r="K12" s="41"/>
      <c r="L12" s="41">
        <v>7</v>
      </c>
      <c r="M12" s="41"/>
      <c r="N12" s="41">
        <v>5</v>
      </c>
      <c r="O12" s="41"/>
      <c r="P12" s="41">
        <v>7</v>
      </c>
      <c r="Q12" s="41"/>
      <c r="R12" s="41">
        <v>7</v>
      </c>
      <c r="S12" s="41"/>
      <c r="T12" s="41">
        <v>5</v>
      </c>
      <c r="U12" s="41"/>
      <c r="V12" s="41">
        <f t="shared" si="0"/>
        <v>140</v>
      </c>
      <c r="W12" s="42">
        <f t="shared" si="1"/>
        <v>6.363636363636363</v>
      </c>
      <c r="X12" s="41">
        <v>5</v>
      </c>
      <c r="Y12" s="41"/>
      <c r="Z12" s="41">
        <v>7</v>
      </c>
      <c r="AA12" s="41"/>
      <c r="AB12" s="41">
        <v>6</v>
      </c>
      <c r="AC12" s="41"/>
      <c r="AD12" s="41">
        <v>6</v>
      </c>
      <c r="AE12" s="41"/>
      <c r="AF12" s="41">
        <v>5</v>
      </c>
      <c r="AG12" s="41"/>
      <c r="AH12" s="41">
        <v>8</v>
      </c>
      <c r="AI12" s="41"/>
      <c r="AJ12" s="41">
        <v>6</v>
      </c>
      <c r="AK12" s="41"/>
      <c r="AL12" s="41">
        <f t="shared" si="2"/>
        <v>161</v>
      </c>
      <c r="AM12" s="42">
        <f t="shared" si="3"/>
        <v>6.1923076923076925</v>
      </c>
      <c r="AN12" s="42">
        <f t="shared" si="4"/>
        <v>6.270833333333333</v>
      </c>
      <c r="AO12" s="43" t="str">
        <f t="shared" si="5"/>
        <v>TB Kh¸</v>
      </c>
      <c r="AP12" s="41">
        <f t="shared" si="6"/>
        <v>0</v>
      </c>
      <c r="AQ12" s="44" t="str">
        <f t="shared" si="7"/>
        <v>Lªn líp</v>
      </c>
      <c r="AR12" s="41">
        <v>7</v>
      </c>
      <c r="AS12" s="41"/>
      <c r="AT12" s="41">
        <v>6</v>
      </c>
      <c r="AU12" s="41"/>
      <c r="AV12" s="41">
        <v>7</v>
      </c>
      <c r="AW12" s="41"/>
      <c r="AX12" s="41">
        <v>6</v>
      </c>
      <c r="AY12" s="41"/>
      <c r="AZ12" s="41">
        <v>6</v>
      </c>
      <c r="BA12" s="41"/>
      <c r="BB12" s="41">
        <v>5</v>
      </c>
      <c r="BC12" s="41"/>
      <c r="BD12" s="41">
        <v>5</v>
      </c>
      <c r="BE12" s="41"/>
      <c r="BF12" s="41">
        <v>5</v>
      </c>
      <c r="BG12" s="41">
        <v>4</v>
      </c>
      <c r="BH12" s="41">
        <f t="shared" si="8"/>
        <v>179</v>
      </c>
      <c r="BI12" s="70">
        <f t="shared" si="9"/>
        <v>5.966666666666667</v>
      </c>
      <c r="BJ12" s="41">
        <v>6</v>
      </c>
      <c r="BK12" s="41"/>
      <c r="BL12" s="41">
        <v>5</v>
      </c>
      <c r="BM12" s="41"/>
      <c r="BN12" s="41">
        <v>5</v>
      </c>
      <c r="BO12" s="41"/>
      <c r="BP12" s="41">
        <v>7</v>
      </c>
      <c r="BQ12" s="41"/>
      <c r="BR12" s="41">
        <v>8</v>
      </c>
      <c r="BS12" s="41"/>
      <c r="BT12" s="41">
        <v>5</v>
      </c>
      <c r="BU12" s="41"/>
      <c r="BV12" s="103">
        <f t="shared" si="10"/>
        <v>138</v>
      </c>
      <c r="BW12" s="70">
        <f t="shared" si="11"/>
        <v>6</v>
      </c>
      <c r="BX12" s="112">
        <f t="shared" si="12"/>
        <v>5.981132075471698</v>
      </c>
      <c r="BY12" s="135" t="s">
        <v>513</v>
      </c>
      <c r="BZ12" s="135" t="s">
        <v>522</v>
      </c>
      <c r="CA12" s="41">
        <v>5</v>
      </c>
      <c r="CB12" s="103"/>
      <c r="CC12" s="41">
        <v>6</v>
      </c>
      <c r="CD12" s="103"/>
      <c r="CE12" s="41">
        <v>7</v>
      </c>
      <c r="CF12" s="103"/>
      <c r="CG12" s="41">
        <v>6</v>
      </c>
      <c r="CH12" s="103"/>
      <c r="CI12" s="41">
        <v>5</v>
      </c>
      <c r="CJ12" s="103"/>
      <c r="CK12" s="41">
        <v>7</v>
      </c>
      <c r="CL12" s="103"/>
      <c r="CM12" s="41">
        <v>8</v>
      </c>
      <c r="CN12" s="103"/>
      <c r="CO12" s="103">
        <f t="shared" si="13"/>
        <v>204</v>
      </c>
      <c r="CP12" s="112">
        <f t="shared" si="14"/>
        <v>6.375</v>
      </c>
      <c r="CQ12" s="41">
        <v>9</v>
      </c>
      <c r="CR12" s="103"/>
      <c r="CS12" s="41">
        <v>7</v>
      </c>
      <c r="CT12" s="103"/>
      <c r="CU12" s="41">
        <v>8</v>
      </c>
      <c r="CV12" s="103"/>
      <c r="CW12" s="41">
        <v>6</v>
      </c>
      <c r="CX12" s="103"/>
      <c r="CY12" s="41"/>
      <c r="CZ12" s="103"/>
      <c r="DA12" s="103">
        <f t="shared" si="15"/>
        <v>128</v>
      </c>
      <c r="DB12" s="70">
        <f t="shared" si="16"/>
        <v>7.529411764705882</v>
      </c>
      <c r="DC12" s="70">
        <f t="shared" si="17"/>
        <v>6.775510204081633</v>
      </c>
      <c r="DD12" s="103"/>
      <c r="DE12" s="41"/>
      <c r="DF12" s="103"/>
      <c r="DG12" s="41"/>
      <c r="DH12" s="103"/>
      <c r="DI12" s="41"/>
      <c r="DJ12" s="103"/>
      <c r="DK12" s="41"/>
    </row>
    <row r="13" spans="1:115" ht="15">
      <c r="A13" s="4">
        <v>9</v>
      </c>
      <c r="B13" s="13" t="s">
        <v>131</v>
      </c>
      <c r="C13" s="24" t="s">
        <v>132</v>
      </c>
      <c r="D13" s="11">
        <v>33643</v>
      </c>
      <c r="E13" s="4" t="s">
        <v>101</v>
      </c>
      <c r="F13" s="13" t="s">
        <v>133</v>
      </c>
      <c r="G13" s="17" t="s">
        <v>35</v>
      </c>
      <c r="H13" s="41">
        <v>6</v>
      </c>
      <c r="I13" s="41"/>
      <c r="J13" s="41">
        <v>6</v>
      </c>
      <c r="K13" s="41"/>
      <c r="L13" s="41">
        <v>8</v>
      </c>
      <c r="M13" s="41"/>
      <c r="N13" s="41">
        <v>5</v>
      </c>
      <c r="O13" s="41"/>
      <c r="P13" s="41">
        <v>7</v>
      </c>
      <c r="Q13" s="41"/>
      <c r="R13" s="41">
        <v>5</v>
      </c>
      <c r="S13" s="41"/>
      <c r="T13" s="41">
        <v>5</v>
      </c>
      <c r="U13" s="41"/>
      <c r="V13" s="41">
        <f t="shared" si="0"/>
        <v>137</v>
      </c>
      <c r="W13" s="42">
        <f t="shared" si="1"/>
        <v>6.2272727272727275</v>
      </c>
      <c r="X13" s="41">
        <v>6</v>
      </c>
      <c r="Y13" s="41"/>
      <c r="Z13" s="41">
        <v>6</v>
      </c>
      <c r="AA13" s="41"/>
      <c r="AB13" s="41">
        <v>5</v>
      </c>
      <c r="AC13" s="41"/>
      <c r="AD13" s="41">
        <v>6</v>
      </c>
      <c r="AE13" s="41">
        <v>4</v>
      </c>
      <c r="AF13" s="41">
        <v>5</v>
      </c>
      <c r="AG13" s="41" t="s">
        <v>556</v>
      </c>
      <c r="AH13" s="41">
        <v>6</v>
      </c>
      <c r="AI13" s="41"/>
      <c r="AJ13" s="41">
        <v>6</v>
      </c>
      <c r="AK13" s="41"/>
      <c r="AL13" s="41">
        <f t="shared" si="2"/>
        <v>147</v>
      </c>
      <c r="AM13" s="42">
        <f t="shared" si="3"/>
        <v>5.653846153846154</v>
      </c>
      <c r="AN13" s="42">
        <f t="shared" si="4"/>
        <v>5.916666666666667</v>
      </c>
      <c r="AO13" s="43" t="str">
        <f t="shared" si="5"/>
        <v>Trung b×nh</v>
      </c>
      <c r="AP13" s="41">
        <f t="shared" si="6"/>
        <v>0</v>
      </c>
      <c r="AQ13" s="44" t="str">
        <f t="shared" si="7"/>
        <v>Lªn líp</v>
      </c>
      <c r="AR13" s="41">
        <v>7</v>
      </c>
      <c r="AS13" s="41"/>
      <c r="AT13" s="41">
        <v>5</v>
      </c>
      <c r="AU13" s="41"/>
      <c r="AV13" s="41">
        <v>5</v>
      </c>
      <c r="AW13" s="41"/>
      <c r="AX13" s="41">
        <v>5</v>
      </c>
      <c r="AY13" s="41"/>
      <c r="AZ13" s="41">
        <v>6</v>
      </c>
      <c r="BA13" s="41">
        <v>4</v>
      </c>
      <c r="BB13" s="41">
        <v>5</v>
      </c>
      <c r="BC13" s="41"/>
      <c r="BD13" s="41">
        <v>5</v>
      </c>
      <c r="BE13" s="41">
        <v>3</v>
      </c>
      <c r="BF13" s="41">
        <v>5</v>
      </c>
      <c r="BG13" s="41" t="s">
        <v>556</v>
      </c>
      <c r="BH13" s="41">
        <f t="shared" si="8"/>
        <v>163</v>
      </c>
      <c r="BI13" s="70">
        <f t="shared" si="9"/>
        <v>5.433333333333334</v>
      </c>
      <c r="BJ13" s="41">
        <v>6</v>
      </c>
      <c r="BK13" s="41"/>
      <c r="BL13" s="41">
        <v>6</v>
      </c>
      <c r="BM13" s="41">
        <v>3</v>
      </c>
      <c r="BN13" s="41">
        <v>5</v>
      </c>
      <c r="BO13" s="41"/>
      <c r="BP13" s="41">
        <v>5</v>
      </c>
      <c r="BQ13" s="41"/>
      <c r="BR13" s="41">
        <v>7</v>
      </c>
      <c r="BS13" s="41"/>
      <c r="BT13" s="41">
        <v>6</v>
      </c>
      <c r="BU13" s="41">
        <v>4</v>
      </c>
      <c r="BV13" s="103">
        <f t="shared" si="10"/>
        <v>132</v>
      </c>
      <c r="BW13" s="70">
        <f t="shared" si="11"/>
        <v>5.739130434782608</v>
      </c>
      <c r="BX13" s="112">
        <f t="shared" si="12"/>
        <v>5.566037735849057</v>
      </c>
      <c r="BY13" s="135" t="s">
        <v>513</v>
      </c>
      <c r="BZ13" s="135" t="s">
        <v>522</v>
      </c>
      <c r="CA13" s="41">
        <v>5</v>
      </c>
      <c r="CB13" s="103"/>
      <c r="CC13" s="41">
        <v>5</v>
      </c>
      <c r="CD13" s="103"/>
      <c r="CE13" s="41">
        <v>6</v>
      </c>
      <c r="CF13" s="103"/>
      <c r="CG13" s="41">
        <v>7</v>
      </c>
      <c r="CH13" s="103"/>
      <c r="CI13" s="41">
        <v>6</v>
      </c>
      <c r="CJ13" s="103"/>
      <c r="CK13" s="41">
        <v>7</v>
      </c>
      <c r="CL13" s="103"/>
      <c r="CM13" s="41">
        <v>6</v>
      </c>
      <c r="CN13" s="103"/>
      <c r="CO13" s="103">
        <f t="shared" si="13"/>
        <v>195</v>
      </c>
      <c r="CP13" s="112">
        <f t="shared" si="14"/>
        <v>6.09375</v>
      </c>
      <c r="CQ13" s="41">
        <v>8</v>
      </c>
      <c r="CR13" s="103"/>
      <c r="CS13" s="41">
        <v>8</v>
      </c>
      <c r="CT13" s="103"/>
      <c r="CU13" s="41">
        <v>7</v>
      </c>
      <c r="CV13" s="103"/>
      <c r="CW13" s="41">
        <v>7</v>
      </c>
      <c r="CX13" s="103"/>
      <c r="CY13" s="41"/>
      <c r="CZ13" s="103"/>
      <c r="DA13" s="103">
        <f t="shared" si="15"/>
        <v>129</v>
      </c>
      <c r="DB13" s="70">
        <f t="shared" si="16"/>
        <v>7.588235294117647</v>
      </c>
      <c r="DC13" s="70">
        <f t="shared" si="17"/>
        <v>6.612244897959184</v>
      </c>
      <c r="DD13" s="103"/>
      <c r="DE13" s="41"/>
      <c r="DF13" s="103"/>
      <c r="DG13" s="41"/>
      <c r="DH13" s="103"/>
      <c r="DI13" s="41"/>
      <c r="DJ13" s="103"/>
      <c r="DK13" s="41"/>
    </row>
    <row r="14" spans="1:115" ht="15">
      <c r="A14" s="4">
        <v>10</v>
      </c>
      <c r="B14" s="13" t="s">
        <v>134</v>
      </c>
      <c r="C14" s="24" t="s">
        <v>132</v>
      </c>
      <c r="D14" s="11">
        <v>33669</v>
      </c>
      <c r="E14" s="4" t="s">
        <v>101</v>
      </c>
      <c r="F14" s="13" t="s">
        <v>133</v>
      </c>
      <c r="G14" s="17" t="s">
        <v>35</v>
      </c>
      <c r="H14" s="41">
        <v>6</v>
      </c>
      <c r="I14" s="41"/>
      <c r="J14" s="41">
        <v>6</v>
      </c>
      <c r="K14" s="41"/>
      <c r="L14" s="41">
        <v>8</v>
      </c>
      <c r="M14" s="41"/>
      <c r="N14" s="41">
        <v>5</v>
      </c>
      <c r="O14" s="41">
        <v>3</v>
      </c>
      <c r="P14" s="41">
        <v>7</v>
      </c>
      <c r="Q14" s="41"/>
      <c r="R14" s="41">
        <v>5</v>
      </c>
      <c r="S14" s="41"/>
      <c r="T14" s="41">
        <v>6</v>
      </c>
      <c r="U14" s="41"/>
      <c r="V14" s="41">
        <f t="shared" si="0"/>
        <v>141</v>
      </c>
      <c r="W14" s="42">
        <f t="shared" si="1"/>
        <v>6.409090909090909</v>
      </c>
      <c r="X14" s="41">
        <v>5</v>
      </c>
      <c r="Y14" s="41"/>
      <c r="Z14" s="41">
        <v>6</v>
      </c>
      <c r="AA14" s="41"/>
      <c r="AB14" s="41">
        <v>5</v>
      </c>
      <c r="AC14" s="41"/>
      <c r="AD14" s="41">
        <v>6</v>
      </c>
      <c r="AE14" s="41"/>
      <c r="AF14" s="41">
        <v>6</v>
      </c>
      <c r="AG14" s="41">
        <v>3</v>
      </c>
      <c r="AH14" s="41">
        <v>6</v>
      </c>
      <c r="AI14" s="41">
        <v>4</v>
      </c>
      <c r="AJ14" s="41">
        <v>7</v>
      </c>
      <c r="AK14" s="41"/>
      <c r="AL14" s="41">
        <f t="shared" si="2"/>
        <v>152</v>
      </c>
      <c r="AM14" s="42">
        <f t="shared" si="3"/>
        <v>5.846153846153846</v>
      </c>
      <c r="AN14" s="42">
        <f t="shared" si="4"/>
        <v>6.104166666666667</v>
      </c>
      <c r="AO14" s="43" t="str">
        <f t="shared" si="5"/>
        <v>TB Kh¸</v>
      </c>
      <c r="AP14" s="41">
        <f t="shared" si="6"/>
        <v>0</v>
      </c>
      <c r="AQ14" s="44" t="str">
        <f t="shared" si="7"/>
        <v>Lªn líp</v>
      </c>
      <c r="AR14" s="41">
        <v>6</v>
      </c>
      <c r="AS14" s="41"/>
      <c r="AT14" s="41">
        <v>7</v>
      </c>
      <c r="AU14" s="41"/>
      <c r="AV14" s="41">
        <v>7</v>
      </c>
      <c r="AW14" s="41"/>
      <c r="AX14" s="41">
        <v>6</v>
      </c>
      <c r="AY14" s="41"/>
      <c r="AZ14" s="41">
        <v>6</v>
      </c>
      <c r="BA14" s="41"/>
      <c r="BB14" s="41">
        <v>6</v>
      </c>
      <c r="BC14" s="41"/>
      <c r="BD14" s="41">
        <v>5</v>
      </c>
      <c r="BE14" s="41"/>
      <c r="BF14" s="41">
        <v>6</v>
      </c>
      <c r="BG14" s="41"/>
      <c r="BH14" s="41">
        <f t="shared" si="8"/>
        <v>184</v>
      </c>
      <c r="BI14" s="70">
        <f t="shared" si="9"/>
        <v>6.133333333333334</v>
      </c>
      <c r="BJ14" s="41">
        <v>6</v>
      </c>
      <c r="BK14" s="41"/>
      <c r="BL14" s="41">
        <v>6</v>
      </c>
      <c r="BM14" s="41"/>
      <c r="BN14" s="41">
        <v>6</v>
      </c>
      <c r="BO14" s="41"/>
      <c r="BP14" s="41">
        <v>7</v>
      </c>
      <c r="BQ14" s="41"/>
      <c r="BR14" s="41">
        <v>5</v>
      </c>
      <c r="BS14" s="41"/>
      <c r="BT14" s="41">
        <v>5</v>
      </c>
      <c r="BU14" s="41"/>
      <c r="BV14" s="103">
        <f t="shared" si="10"/>
        <v>137</v>
      </c>
      <c r="BW14" s="70">
        <f t="shared" si="11"/>
        <v>5.956521739130435</v>
      </c>
      <c r="BX14" s="112">
        <f t="shared" si="12"/>
        <v>6.056603773584905</v>
      </c>
      <c r="BY14" s="135" t="s">
        <v>568</v>
      </c>
      <c r="BZ14" s="135" t="s">
        <v>522</v>
      </c>
      <c r="CA14" s="41">
        <v>8</v>
      </c>
      <c r="CB14" s="103"/>
      <c r="CC14" s="41">
        <v>8</v>
      </c>
      <c r="CD14" s="103"/>
      <c r="CE14" s="41">
        <v>7</v>
      </c>
      <c r="CF14" s="103"/>
      <c r="CG14" s="41">
        <v>8</v>
      </c>
      <c r="CH14" s="103"/>
      <c r="CI14" s="41">
        <v>6</v>
      </c>
      <c r="CJ14" s="103"/>
      <c r="CK14" s="41">
        <v>7</v>
      </c>
      <c r="CL14" s="103"/>
      <c r="CM14" s="41">
        <v>8</v>
      </c>
      <c r="CN14" s="103"/>
      <c r="CO14" s="103">
        <f t="shared" si="13"/>
        <v>240</v>
      </c>
      <c r="CP14" s="112">
        <f t="shared" si="14"/>
        <v>7.5</v>
      </c>
      <c r="CQ14" s="41">
        <v>7</v>
      </c>
      <c r="CR14" s="103"/>
      <c r="CS14" s="41">
        <v>7</v>
      </c>
      <c r="CT14" s="103"/>
      <c r="CU14" s="41">
        <v>8</v>
      </c>
      <c r="CV14" s="103"/>
      <c r="CW14" s="41">
        <v>7</v>
      </c>
      <c r="CX14" s="103"/>
      <c r="CY14" s="41"/>
      <c r="CZ14" s="103"/>
      <c r="DA14" s="103">
        <f t="shared" si="15"/>
        <v>123</v>
      </c>
      <c r="DB14" s="70">
        <f t="shared" si="16"/>
        <v>7.235294117647059</v>
      </c>
      <c r="DC14" s="70">
        <f t="shared" si="17"/>
        <v>7.408163265306122</v>
      </c>
      <c r="DD14" s="103"/>
      <c r="DE14" s="41"/>
      <c r="DF14" s="103"/>
      <c r="DG14" s="41"/>
      <c r="DH14" s="103"/>
      <c r="DI14" s="41"/>
      <c r="DJ14" s="103"/>
      <c r="DK14" s="41"/>
    </row>
    <row r="15" spans="1:115" ht="15">
      <c r="A15" s="4">
        <v>11</v>
      </c>
      <c r="B15" s="13" t="s">
        <v>135</v>
      </c>
      <c r="C15" s="24" t="s">
        <v>136</v>
      </c>
      <c r="D15" s="11">
        <v>33890</v>
      </c>
      <c r="E15" s="4" t="s">
        <v>101</v>
      </c>
      <c r="F15" s="13" t="s">
        <v>123</v>
      </c>
      <c r="G15" s="17" t="s">
        <v>35</v>
      </c>
      <c r="H15" s="41">
        <v>7</v>
      </c>
      <c r="I15" s="41"/>
      <c r="J15" s="41">
        <v>7</v>
      </c>
      <c r="K15" s="41"/>
      <c r="L15" s="41">
        <v>7</v>
      </c>
      <c r="M15" s="41"/>
      <c r="N15" s="41">
        <v>5</v>
      </c>
      <c r="O15" s="41">
        <v>3</v>
      </c>
      <c r="P15" s="41">
        <v>8</v>
      </c>
      <c r="Q15" s="41"/>
      <c r="R15" s="41">
        <v>6</v>
      </c>
      <c r="S15" s="41"/>
      <c r="T15" s="41">
        <v>7</v>
      </c>
      <c r="U15" s="41"/>
      <c r="V15" s="41">
        <f t="shared" si="0"/>
        <v>146</v>
      </c>
      <c r="W15" s="42">
        <f t="shared" si="1"/>
        <v>6.636363636363637</v>
      </c>
      <c r="X15" s="41">
        <v>6</v>
      </c>
      <c r="Y15" s="41"/>
      <c r="Z15" s="41">
        <v>7</v>
      </c>
      <c r="AA15" s="41"/>
      <c r="AB15" s="41">
        <v>6</v>
      </c>
      <c r="AC15" s="41"/>
      <c r="AD15" s="41">
        <v>7</v>
      </c>
      <c r="AE15" s="41"/>
      <c r="AF15" s="41">
        <v>6</v>
      </c>
      <c r="AG15" s="41"/>
      <c r="AH15" s="41">
        <v>7</v>
      </c>
      <c r="AI15" s="41"/>
      <c r="AJ15" s="41">
        <v>8</v>
      </c>
      <c r="AK15" s="41"/>
      <c r="AL15" s="41">
        <f t="shared" si="2"/>
        <v>173</v>
      </c>
      <c r="AM15" s="42">
        <f t="shared" si="3"/>
        <v>6.653846153846154</v>
      </c>
      <c r="AN15" s="42">
        <f t="shared" si="4"/>
        <v>6.645833333333333</v>
      </c>
      <c r="AO15" s="43" t="str">
        <f t="shared" si="5"/>
        <v>TB Kh¸</v>
      </c>
      <c r="AP15" s="41">
        <f t="shared" si="6"/>
        <v>0</v>
      </c>
      <c r="AQ15" s="44" t="str">
        <f t="shared" si="7"/>
        <v>Lªn líp</v>
      </c>
      <c r="AR15" s="41">
        <v>8</v>
      </c>
      <c r="AS15" s="41"/>
      <c r="AT15" s="41">
        <v>8</v>
      </c>
      <c r="AU15" s="41"/>
      <c r="AV15" s="41">
        <v>6</v>
      </c>
      <c r="AW15" s="41"/>
      <c r="AX15" s="41">
        <v>7</v>
      </c>
      <c r="AY15" s="41"/>
      <c r="AZ15" s="41">
        <v>7</v>
      </c>
      <c r="BA15" s="41"/>
      <c r="BB15" s="41">
        <v>7</v>
      </c>
      <c r="BC15" s="41"/>
      <c r="BD15" s="41">
        <v>5</v>
      </c>
      <c r="BE15" s="41"/>
      <c r="BF15" s="41">
        <v>7</v>
      </c>
      <c r="BG15" s="41"/>
      <c r="BH15" s="41">
        <f t="shared" si="8"/>
        <v>205</v>
      </c>
      <c r="BI15" s="70">
        <f t="shared" si="9"/>
        <v>6.833333333333333</v>
      </c>
      <c r="BJ15" s="41">
        <v>6</v>
      </c>
      <c r="BK15" s="41"/>
      <c r="BL15" s="41">
        <v>8</v>
      </c>
      <c r="BM15" s="41"/>
      <c r="BN15" s="41">
        <v>7</v>
      </c>
      <c r="BO15" s="41"/>
      <c r="BP15" s="41">
        <v>8</v>
      </c>
      <c r="BQ15" s="41"/>
      <c r="BR15" s="41">
        <v>5</v>
      </c>
      <c r="BS15" s="41"/>
      <c r="BT15" s="41">
        <v>8</v>
      </c>
      <c r="BU15" s="41"/>
      <c r="BV15" s="103">
        <f t="shared" si="10"/>
        <v>163</v>
      </c>
      <c r="BW15" s="70">
        <f t="shared" si="11"/>
        <v>7.086956521739131</v>
      </c>
      <c r="BX15" s="112">
        <f t="shared" si="12"/>
        <v>6.943396226415095</v>
      </c>
      <c r="BY15" s="135" t="s">
        <v>568</v>
      </c>
      <c r="BZ15" s="135" t="s">
        <v>522</v>
      </c>
      <c r="CA15" s="41">
        <v>5</v>
      </c>
      <c r="CB15" s="103"/>
      <c r="CC15" s="41">
        <v>9</v>
      </c>
      <c r="CD15" s="103"/>
      <c r="CE15" s="41">
        <v>8</v>
      </c>
      <c r="CF15" s="103"/>
      <c r="CG15" s="41">
        <v>8</v>
      </c>
      <c r="CH15" s="103"/>
      <c r="CI15" s="41">
        <v>7</v>
      </c>
      <c r="CJ15" s="103"/>
      <c r="CK15" s="41">
        <v>7</v>
      </c>
      <c r="CL15" s="103"/>
      <c r="CM15" s="41">
        <v>8</v>
      </c>
      <c r="CN15" s="103"/>
      <c r="CO15" s="103">
        <f t="shared" si="13"/>
        <v>239</v>
      </c>
      <c r="CP15" s="112">
        <f t="shared" si="14"/>
        <v>7.46875</v>
      </c>
      <c r="CQ15" s="41">
        <v>8</v>
      </c>
      <c r="CR15" s="103"/>
      <c r="CS15" s="41">
        <v>7</v>
      </c>
      <c r="CT15" s="103"/>
      <c r="CU15" s="41">
        <v>8</v>
      </c>
      <c r="CV15" s="103"/>
      <c r="CW15" s="41">
        <v>7</v>
      </c>
      <c r="CX15" s="103"/>
      <c r="CY15" s="41"/>
      <c r="CZ15" s="103"/>
      <c r="DA15" s="103">
        <f t="shared" si="15"/>
        <v>127</v>
      </c>
      <c r="DB15" s="70">
        <f t="shared" si="16"/>
        <v>7.470588235294118</v>
      </c>
      <c r="DC15" s="70">
        <f t="shared" si="17"/>
        <v>7.469387755102041</v>
      </c>
      <c r="DD15" s="103"/>
      <c r="DE15" s="41"/>
      <c r="DF15" s="103"/>
      <c r="DG15" s="41"/>
      <c r="DH15" s="103"/>
      <c r="DI15" s="41"/>
      <c r="DJ15" s="103"/>
      <c r="DK15" s="41"/>
    </row>
    <row r="16" spans="1:115" ht="15">
      <c r="A16" s="4">
        <v>12</v>
      </c>
      <c r="B16" s="13" t="s">
        <v>137</v>
      </c>
      <c r="C16" s="24" t="s">
        <v>138</v>
      </c>
      <c r="D16" s="11">
        <v>33791</v>
      </c>
      <c r="E16" s="4" t="s">
        <v>101</v>
      </c>
      <c r="F16" s="13" t="s">
        <v>139</v>
      </c>
      <c r="G16" s="17" t="s">
        <v>35</v>
      </c>
      <c r="H16" s="41">
        <v>7</v>
      </c>
      <c r="I16" s="41"/>
      <c r="J16" s="41">
        <v>6</v>
      </c>
      <c r="K16" s="41"/>
      <c r="L16" s="41">
        <v>8</v>
      </c>
      <c r="M16" s="41"/>
      <c r="N16" s="41">
        <v>5</v>
      </c>
      <c r="O16" s="41">
        <v>3</v>
      </c>
      <c r="P16" s="41">
        <v>7</v>
      </c>
      <c r="Q16" s="41"/>
      <c r="R16" s="41">
        <v>5</v>
      </c>
      <c r="S16" s="41"/>
      <c r="T16" s="41">
        <v>5</v>
      </c>
      <c r="U16" s="41">
        <v>4</v>
      </c>
      <c r="V16" s="41">
        <f t="shared" si="0"/>
        <v>137</v>
      </c>
      <c r="W16" s="42">
        <f t="shared" si="1"/>
        <v>6.2272727272727275</v>
      </c>
      <c r="X16" s="41">
        <v>7</v>
      </c>
      <c r="Y16" s="41"/>
      <c r="Z16" s="41">
        <v>8</v>
      </c>
      <c r="AA16" s="41"/>
      <c r="AB16" s="41">
        <v>7</v>
      </c>
      <c r="AC16" s="41"/>
      <c r="AD16" s="41">
        <v>7</v>
      </c>
      <c r="AE16" s="41"/>
      <c r="AF16" s="41">
        <v>5</v>
      </c>
      <c r="AG16" s="41">
        <v>4</v>
      </c>
      <c r="AH16" s="41">
        <v>6</v>
      </c>
      <c r="AI16" s="41">
        <v>4</v>
      </c>
      <c r="AJ16" s="41">
        <v>5</v>
      </c>
      <c r="AK16" s="41"/>
      <c r="AL16" s="41">
        <f t="shared" si="2"/>
        <v>164</v>
      </c>
      <c r="AM16" s="42">
        <f t="shared" si="3"/>
        <v>6.3076923076923075</v>
      </c>
      <c r="AN16" s="42">
        <f t="shared" si="4"/>
        <v>6.270833333333333</v>
      </c>
      <c r="AO16" s="43" t="str">
        <f t="shared" si="5"/>
        <v>TB Kh¸</v>
      </c>
      <c r="AP16" s="41">
        <f t="shared" si="6"/>
        <v>0</v>
      </c>
      <c r="AQ16" s="44" t="str">
        <f t="shared" si="7"/>
        <v>Lªn líp</v>
      </c>
      <c r="AR16" s="41">
        <v>7</v>
      </c>
      <c r="AS16" s="41"/>
      <c r="AT16" s="41">
        <v>7</v>
      </c>
      <c r="AU16" s="41"/>
      <c r="AV16" s="41">
        <v>6</v>
      </c>
      <c r="AW16" s="41"/>
      <c r="AX16" s="41">
        <v>6</v>
      </c>
      <c r="AY16" s="41"/>
      <c r="AZ16" s="41">
        <v>5</v>
      </c>
      <c r="BA16" s="41"/>
      <c r="BB16" s="41">
        <v>6</v>
      </c>
      <c r="BC16" s="41"/>
      <c r="BD16" s="41">
        <v>5</v>
      </c>
      <c r="BE16" s="41"/>
      <c r="BF16" s="41">
        <v>5</v>
      </c>
      <c r="BG16" s="41"/>
      <c r="BH16" s="41">
        <f t="shared" si="8"/>
        <v>177</v>
      </c>
      <c r="BI16" s="70">
        <f t="shared" si="9"/>
        <v>5.9</v>
      </c>
      <c r="BJ16" s="41">
        <v>7</v>
      </c>
      <c r="BK16" s="41"/>
      <c r="BL16" s="41">
        <v>6</v>
      </c>
      <c r="BM16" s="41"/>
      <c r="BN16" s="41">
        <v>5</v>
      </c>
      <c r="BO16" s="41"/>
      <c r="BP16" s="41">
        <v>6</v>
      </c>
      <c r="BQ16" s="41"/>
      <c r="BR16" s="41">
        <v>8</v>
      </c>
      <c r="BS16" s="41"/>
      <c r="BT16" s="41">
        <v>6</v>
      </c>
      <c r="BU16" s="41"/>
      <c r="BV16" s="103">
        <f t="shared" si="10"/>
        <v>144</v>
      </c>
      <c r="BW16" s="70">
        <f t="shared" si="11"/>
        <v>6.260869565217392</v>
      </c>
      <c r="BX16" s="112">
        <f t="shared" si="12"/>
        <v>6.056603773584905</v>
      </c>
      <c r="BY16" s="135" t="s">
        <v>568</v>
      </c>
      <c r="BZ16" s="135" t="s">
        <v>522</v>
      </c>
      <c r="CA16" s="41">
        <v>6</v>
      </c>
      <c r="CB16" s="103"/>
      <c r="CC16" s="41">
        <v>7</v>
      </c>
      <c r="CD16" s="103"/>
      <c r="CE16" s="41">
        <v>7</v>
      </c>
      <c r="CF16" s="103"/>
      <c r="CG16" s="41">
        <v>6</v>
      </c>
      <c r="CH16" s="103"/>
      <c r="CI16" s="41">
        <v>7</v>
      </c>
      <c r="CJ16" s="103"/>
      <c r="CK16" s="41">
        <v>8</v>
      </c>
      <c r="CL16" s="103"/>
      <c r="CM16" s="41">
        <v>8</v>
      </c>
      <c r="CN16" s="103"/>
      <c r="CO16" s="103">
        <f t="shared" si="13"/>
        <v>225</v>
      </c>
      <c r="CP16" s="112">
        <f t="shared" si="14"/>
        <v>7.03125</v>
      </c>
      <c r="CQ16" s="41">
        <v>8</v>
      </c>
      <c r="CR16" s="103"/>
      <c r="CS16" s="41">
        <v>7</v>
      </c>
      <c r="CT16" s="103"/>
      <c r="CU16" s="41">
        <v>8</v>
      </c>
      <c r="CV16" s="103"/>
      <c r="CW16" s="41">
        <v>7</v>
      </c>
      <c r="CX16" s="103"/>
      <c r="CY16" s="41"/>
      <c r="CZ16" s="103"/>
      <c r="DA16" s="103">
        <f t="shared" si="15"/>
        <v>127</v>
      </c>
      <c r="DB16" s="70">
        <f t="shared" si="16"/>
        <v>7.470588235294118</v>
      </c>
      <c r="DC16" s="70">
        <f t="shared" si="17"/>
        <v>7.183673469387755</v>
      </c>
      <c r="DD16" s="103"/>
      <c r="DE16" s="41"/>
      <c r="DF16" s="103"/>
      <c r="DG16" s="41"/>
      <c r="DH16" s="103"/>
      <c r="DI16" s="41"/>
      <c r="DJ16" s="103"/>
      <c r="DK16" s="41"/>
    </row>
    <row r="17" spans="1:115" ht="15">
      <c r="A17" s="4">
        <v>13</v>
      </c>
      <c r="B17" s="13" t="s">
        <v>134</v>
      </c>
      <c r="C17" s="24" t="s">
        <v>138</v>
      </c>
      <c r="D17" s="11">
        <v>33630</v>
      </c>
      <c r="E17" s="4" t="s">
        <v>101</v>
      </c>
      <c r="F17" s="13" t="s">
        <v>103</v>
      </c>
      <c r="G17" s="17" t="s">
        <v>35</v>
      </c>
      <c r="H17" s="41">
        <v>6</v>
      </c>
      <c r="I17" s="41"/>
      <c r="J17" s="41">
        <v>8</v>
      </c>
      <c r="K17" s="41"/>
      <c r="L17" s="41">
        <v>7</v>
      </c>
      <c r="M17" s="41"/>
      <c r="N17" s="41">
        <v>5</v>
      </c>
      <c r="O17" s="41">
        <v>4</v>
      </c>
      <c r="P17" s="41">
        <v>7</v>
      </c>
      <c r="Q17" s="41"/>
      <c r="R17" s="41">
        <v>8</v>
      </c>
      <c r="S17" s="41"/>
      <c r="T17" s="41">
        <v>6</v>
      </c>
      <c r="U17" s="41"/>
      <c r="V17" s="41">
        <f t="shared" si="0"/>
        <v>149</v>
      </c>
      <c r="W17" s="42">
        <f t="shared" si="1"/>
        <v>6.7727272727272725</v>
      </c>
      <c r="X17" s="41">
        <v>6</v>
      </c>
      <c r="Y17" s="41"/>
      <c r="Z17" s="41">
        <v>6</v>
      </c>
      <c r="AA17" s="41"/>
      <c r="AB17" s="41">
        <v>5</v>
      </c>
      <c r="AC17" s="41"/>
      <c r="AD17" s="41">
        <v>7</v>
      </c>
      <c r="AE17" s="41"/>
      <c r="AF17" s="41">
        <v>5</v>
      </c>
      <c r="AG17" s="41">
        <v>3</v>
      </c>
      <c r="AH17" s="41">
        <v>7</v>
      </c>
      <c r="AI17" s="41"/>
      <c r="AJ17" s="41">
        <v>6</v>
      </c>
      <c r="AK17" s="41"/>
      <c r="AL17" s="41">
        <f t="shared" si="2"/>
        <v>155</v>
      </c>
      <c r="AM17" s="42">
        <f t="shared" si="3"/>
        <v>5.961538461538462</v>
      </c>
      <c r="AN17" s="42">
        <f t="shared" si="4"/>
        <v>6.333333333333333</v>
      </c>
      <c r="AO17" s="43" t="str">
        <f t="shared" si="5"/>
        <v>TB Kh¸</v>
      </c>
      <c r="AP17" s="41">
        <f t="shared" si="6"/>
        <v>0</v>
      </c>
      <c r="AQ17" s="44" t="str">
        <f t="shared" si="7"/>
        <v>Lªn líp</v>
      </c>
      <c r="AR17" s="41">
        <v>7</v>
      </c>
      <c r="AS17" s="41"/>
      <c r="AT17" s="41">
        <v>7</v>
      </c>
      <c r="AU17" s="41"/>
      <c r="AV17" s="41">
        <v>5</v>
      </c>
      <c r="AW17" s="41"/>
      <c r="AX17" s="41">
        <v>7</v>
      </c>
      <c r="AY17" s="41"/>
      <c r="AZ17" s="41">
        <v>7</v>
      </c>
      <c r="BA17" s="41"/>
      <c r="BB17" s="41">
        <v>5</v>
      </c>
      <c r="BC17" s="41"/>
      <c r="BD17" s="41">
        <v>6</v>
      </c>
      <c r="BE17" s="41"/>
      <c r="BF17" s="41">
        <v>7</v>
      </c>
      <c r="BG17" s="41"/>
      <c r="BH17" s="41">
        <f t="shared" si="8"/>
        <v>190</v>
      </c>
      <c r="BI17" s="70">
        <f t="shared" si="9"/>
        <v>6.333333333333333</v>
      </c>
      <c r="BJ17" s="41">
        <v>6</v>
      </c>
      <c r="BK17" s="41"/>
      <c r="BL17" s="41">
        <v>6</v>
      </c>
      <c r="BM17" s="41">
        <v>4</v>
      </c>
      <c r="BN17" s="41">
        <v>6</v>
      </c>
      <c r="BO17" s="41"/>
      <c r="BP17" s="41">
        <v>6</v>
      </c>
      <c r="BQ17" s="41"/>
      <c r="BR17" s="41">
        <v>5</v>
      </c>
      <c r="BS17" s="41"/>
      <c r="BT17" s="41">
        <v>6</v>
      </c>
      <c r="BU17" s="41">
        <v>4</v>
      </c>
      <c r="BV17" s="103">
        <f t="shared" si="10"/>
        <v>135</v>
      </c>
      <c r="BW17" s="70">
        <f t="shared" si="11"/>
        <v>5.869565217391305</v>
      </c>
      <c r="BX17" s="112">
        <f t="shared" si="12"/>
        <v>6.132075471698113</v>
      </c>
      <c r="BY17" s="135" t="s">
        <v>568</v>
      </c>
      <c r="BZ17" s="135" t="s">
        <v>522</v>
      </c>
      <c r="CA17" s="41">
        <v>8</v>
      </c>
      <c r="CB17" s="103"/>
      <c r="CC17" s="41">
        <v>7</v>
      </c>
      <c r="CD17" s="103"/>
      <c r="CE17" s="41">
        <v>8</v>
      </c>
      <c r="CF17" s="103"/>
      <c r="CG17" s="41">
        <v>7</v>
      </c>
      <c r="CH17" s="103"/>
      <c r="CI17" s="41">
        <v>6</v>
      </c>
      <c r="CJ17" s="103"/>
      <c r="CK17" s="41">
        <v>5</v>
      </c>
      <c r="CL17" s="103"/>
      <c r="CM17" s="41">
        <v>7</v>
      </c>
      <c r="CN17" s="103"/>
      <c r="CO17" s="103">
        <f t="shared" si="13"/>
        <v>217</v>
      </c>
      <c r="CP17" s="112">
        <f t="shared" si="14"/>
        <v>6.78125</v>
      </c>
      <c r="CQ17" s="41">
        <v>8</v>
      </c>
      <c r="CR17" s="103"/>
      <c r="CS17" s="41">
        <v>5</v>
      </c>
      <c r="CT17" s="103"/>
      <c r="CU17" s="41">
        <v>8</v>
      </c>
      <c r="CV17" s="103"/>
      <c r="CW17" s="41">
        <v>7</v>
      </c>
      <c r="CX17" s="103"/>
      <c r="CY17" s="41"/>
      <c r="CZ17" s="103"/>
      <c r="DA17" s="103">
        <f t="shared" si="15"/>
        <v>115</v>
      </c>
      <c r="DB17" s="70">
        <f t="shared" si="16"/>
        <v>6.764705882352941</v>
      </c>
      <c r="DC17" s="70">
        <f t="shared" si="17"/>
        <v>6.775510204081633</v>
      </c>
      <c r="DD17" s="103"/>
      <c r="DE17" s="41"/>
      <c r="DF17" s="103"/>
      <c r="DG17" s="41"/>
      <c r="DH17" s="103"/>
      <c r="DI17" s="41"/>
      <c r="DJ17" s="103"/>
      <c r="DK17" s="41"/>
    </row>
    <row r="18" spans="1:115" ht="15">
      <c r="A18" s="4">
        <v>14</v>
      </c>
      <c r="B18" s="13" t="s">
        <v>134</v>
      </c>
      <c r="C18" s="24" t="s">
        <v>138</v>
      </c>
      <c r="D18" s="11">
        <v>33698</v>
      </c>
      <c r="E18" s="4" t="s">
        <v>101</v>
      </c>
      <c r="F18" s="13" t="s">
        <v>103</v>
      </c>
      <c r="G18" s="17" t="s">
        <v>35</v>
      </c>
      <c r="H18" s="41">
        <v>7</v>
      </c>
      <c r="I18" s="41"/>
      <c r="J18" s="41">
        <v>8</v>
      </c>
      <c r="K18" s="41"/>
      <c r="L18" s="41">
        <v>5</v>
      </c>
      <c r="M18" s="41"/>
      <c r="N18" s="41">
        <v>5</v>
      </c>
      <c r="O18" s="41"/>
      <c r="P18" s="41">
        <v>6</v>
      </c>
      <c r="Q18" s="41"/>
      <c r="R18" s="41">
        <v>5</v>
      </c>
      <c r="S18" s="41">
        <v>4</v>
      </c>
      <c r="T18" s="41">
        <v>7</v>
      </c>
      <c r="U18" s="41"/>
      <c r="V18" s="41">
        <f t="shared" si="0"/>
        <v>121</v>
      </c>
      <c r="W18" s="42">
        <f t="shared" si="1"/>
        <v>5.5</v>
      </c>
      <c r="X18" s="41">
        <v>6</v>
      </c>
      <c r="Y18" s="41"/>
      <c r="Z18" s="41">
        <v>7</v>
      </c>
      <c r="AA18" s="41"/>
      <c r="AB18" s="41">
        <v>6</v>
      </c>
      <c r="AC18" s="41"/>
      <c r="AD18" s="41">
        <v>7</v>
      </c>
      <c r="AE18" s="41"/>
      <c r="AF18" s="41">
        <v>5</v>
      </c>
      <c r="AG18" s="41"/>
      <c r="AH18" s="41">
        <v>5</v>
      </c>
      <c r="AI18" s="41"/>
      <c r="AJ18" s="41">
        <v>6</v>
      </c>
      <c r="AK18" s="41"/>
      <c r="AL18" s="41">
        <f t="shared" si="2"/>
        <v>152</v>
      </c>
      <c r="AM18" s="42">
        <f t="shared" si="3"/>
        <v>5.846153846153846</v>
      </c>
      <c r="AN18" s="42">
        <f t="shared" si="4"/>
        <v>5.6875</v>
      </c>
      <c r="AO18" s="43" t="str">
        <f t="shared" si="5"/>
        <v>Trung b×nh</v>
      </c>
      <c r="AP18" s="41">
        <f t="shared" si="6"/>
        <v>0</v>
      </c>
      <c r="AQ18" s="44" t="str">
        <f t="shared" si="7"/>
        <v>Lªn líp</v>
      </c>
      <c r="AR18" s="41">
        <v>7</v>
      </c>
      <c r="AS18" s="41"/>
      <c r="AT18" s="41">
        <v>6</v>
      </c>
      <c r="AU18" s="41"/>
      <c r="AV18" s="41">
        <v>6</v>
      </c>
      <c r="AW18" s="41"/>
      <c r="AX18" s="41">
        <v>7</v>
      </c>
      <c r="AY18" s="41"/>
      <c r="AZ18" s="41">
        <v>5</v>
      </c>
      <c r="BA18" s="41"/>
      <c r="BB18" s="41">
        <v>4</v>
      </c>
      <c r="BC18" s="41">
        <v>3</v>
      </c>
      <c r="BD18" s="41">
        <v>5</v>
      </c>
      <c r="BE18" s="41"/>
      <c r="BF18" s="41">
        <v>5</v>
      </c>
      <c r="BG18" s="41"/>
      <c r="BH18" s="41">
        <f t="shared" si="8"/>
        <v>171</v>
      </c>
      <c r="BI18" s="70">
        <f t="shared" si="9"/>
        <v>5.7</v>
      </c>
      <c r="BJ18" s="41">
        <v>8</v>
      </c>
      <c r="BK18" s="41"/>
      <c r="BL18" s="41">
        <v>6</v>
      </c>
      <c r="BM18" s="41"/>
      <c r="BN18" s="41">
        <v>5</v>
      </c>
      <c r="BO18" s="41"/>
      <c r="BP18" s="41">
        <v>6</v>
      </c>
      <c r="BQ18" s="41"/>
      <c r="BR18" s="41">
        <v>7</v>
      </c>
      <c r="BS18" s="41"/>
      <c r="BT18" s="41">
        <v>5</v>
      </c>
      <c r="BU18" s="41">
        <v>4</v>
      </c>
      <c r="BV18" s="103">
        <f t="shared" si="10"/>
        <v>142</v>
      </c>
      <c r="BW18" s="70">
        <f t="shared" si="11"/>
        <v>6.173913043478261</v>
      </c>
      <c r="BX18" s="112">
        <f t="shared" si="12"/>
        <v>5.90566037735849</v>
      </c>
      <c r="BY18" s="135" t="s">
        <v>513</v>
      </c>
      <c r="BZ18" s="135" t="s">
        <v>522</v>
      </c>
      <c r="CA18" s="41">
        <v>5</v>
      </c>
      <c r="CB18" s="103"/>
      <c r="CC18" s="41">
        <v>6</v>
      </c>
      <c r="CD18" s="103"/>
      <c r="CE18" s="41">
        <v>8</v>
      </c>
      <c r="CF18" s="103"/>
      <c r="CG18" s="41">
        <v>6</v>
      </c>
      <c r="CH18" s="103"/>
      <c r="CI18" s="41">
        <v>5</v>
      </c>
      <c r="CJ18" s="103"/>
      <c r="CK18" s="41">
        <v>5</v>
      </c>
      <c r="CL18" s="103"/>
      <c r="CM18" s="41">
        <v>9</v>
      </c>
      <c r="CN18" s="103"/>
      <c r="CO18" s="103">
        <f t="shared" si="13"/>
        <v>203</v>
      </c>
      <c r="CP18" s="112">
        <f t="shared" si="14"/>
        <v>6.34375</v>
      </c>
      <c r="CQ18" s="41">
        <v>8</v>
      </c>
      <c r="CR18" s="103"/>
      <c r="CS18" s="41">
        <v>7</v>
      </c>
      <c r="CT18" s="103"/>
      <c r="CU18" s="41">
        <v>8</v>
      </c>
      <c r="CV18" s="103"/>
      <c r="CW18" s="41">
        <v>7</v>
      </c>
      <c r="CX18" s="103"/>
      <c r="CY18" s="41"/>
      <c r="CZ18" s="103"/>
      <c r="DA18" s="103">
        <f t="shared" si="15"/>
        <v>127</v>
      </c>
      <c r="DB18" s="70">
        <f t="shared" si="16"/>
        <v>7.470588235294118</v>
      </c>
      <c r="DC18" s="70">
        <f t="shared" si="17"/>
        <v>6.73469387755102</v>
      </c>
      <c r="DD18" s="103"/>
      <c r="DE18" s="41"/>
      <c r="DF18" s="103"/>
      <c r="DG18" s="41"/>
      <c r="DH18" s="103"/>
      <c r="DI18" s="41"/>
      <c r="DJ18" s="103"/>
      <c r="DK18" s="41"/>
    </row>
    <row r="19" spans="1:115" ht="15">
      <c r="A19" s="4">
        <v>15</v>
      </c>
      <c r="B19" s="13" t="s">
        <v>140</v>
      </c>
      <c r="C19" s="24" t="s">
        <v>1</v>
      </c>
      <c r="D19" s="11">
        <v>33910</v>
      </c>
      <c r="E19" s="4" t="s">
        <v>48</v>
      </c>
      <c r="F19" s="13" t="s">
        <v>103</v>
      </c>
      <c r="G19" s="17" t="s">
        <v>35</v>
      </c>
      <c r="H19" s="41">
        <v>8</v>
      </c>
      <c r="I19" s="41"/>
      <c r="J19" s="41">
        <v>8</v>
      </c>
      <c r="K19" s="41"/>
      <c r="L19" s="41">
        <v>7</v>
      </c>
      <c r="M19" s="41"/>
      <c r="N19" s="41">
        <v>5</v>
      </c>
      <c r="O19" s="41">
        <v>3</v>
      </c>
      <c r="P19" s="41">
        <v>6</v>
      </c>
      <c r="Q19" s="41"/>
      <c r="R19" s="41">
        <v>5</v>
      </c>
      <c r="S19" s="41"/>
      <c r="T19" s="41">
        <v>7</v>
      </c>
      <c r="U19" s="41"/>
      <c r="V19" s="41">
        <f t="shared" si="0"/>
        <v>135</v>
      </c>
      <c r="W19" s="42">
        <f t="shared" si="1"/>
        <v>6.136363636363637</v>
      </c>
      <c r="X19" s="41">
        <v>6</v>
      </c>
      <c r="Y19" s="41"/>
      <c r="Z19" s="41">
        <v>8</v>
      </c>
      <c r="AA19" s="41"/>
      <c r="AB19" s="41">
        <v>7</v>
      </c>
      <c r="AC19" s="41"/>
      <c r="AD19" s="41">
        <v>6</v>
      </c>
      <c r="AE19" s="41"/>
      <c r="AF19" s="41">
        <v>5</v>
      </c>
      <c r="AG19" s="41"/>
      <c r="AH19" s="41">
        <v>6</v>
      </c>
      <c r="AI19" s="41"/>
      <c r="AJ19" s="41">
        <v>7</v>
      </c>
      <c r="AK19" s="41"/>
      <c r="AL19" s="41">
        <f t="shared" si="2"/>
        <v>164</v>
      </c>
      <c r="AM19" s="42">
        <f t="shared" si="3"/>
        <v>6.3076923076923075</v>
      </c>
      <c r="AN19" s="42">
        <f t="shared" si="4"/>
        <v>6.229166666666667</v>
      </c>
      <c r="AO19" s="43" t="str">
        <f t="shared" si="5"/>
        <v>TB Kh¸</v>
      </c>
      <c r="AP19" s="41">
        <f t="shared" si="6"/>
        <v>0</v>
      </c>
      <c r="AQ19" s="44" t="str">
        <f t="shared" si="7"/>
        <v>Lªn líp</v>
      </c>
      <c r="AR19" s="41">
        <v>8</v>
      </c>
      <c r="AS19" s="41"/>
      <c r="AT19" s="41">
        <v>8</v>
      </c>
      <c r="AU19" s="41"/>
      <c r="AV19" s="41">
        <v>7</v>
      </c>
      <c r="AW19" s="41"/>
      <c r="AX19" s="41">
        <v>7</v>
      </c>
      <c r="AY19" s="41"/>
      <c r="AZ19" s="41">
        <v>7</v>
      </c>
      <c r="BA19" s="41">
        <v>4</v>
      </c>
      <c r="BB19" s="41">
        <v>7</v>
      </c>
      <c r="BC19" s="41"/>
      <c r="BD19" s="41">
        <v>6</v>
      </c>
      <c r="BE19" s="41"/>
      <c r="BF19" s="41">
        <v>5</v>
      </c>
      <c r="BG19" s="41"/>
      <c r="BH19" s="41">
        <f t="shared" si="8"/>
        <v>206</v>
      </c>
      <c r="BI19" s="70">
        <f t="shared" si="9"/>
        <v>6.866666666666666</v>
      </c>
      <c r="BJ19" s="41">
        <v>7</v>
      </c>
      <c r="BK19" s="41"/>
      <c r="BL19" s="41">
        <v>8</v>
      </c>
      <c r="BM19" s="41"/>
      <c r="BN19" s="41">
        <v>7</v>
      </c>
      <c r="BO19" s="41"/>
      <c r="BP19" s="41">
        <v>8</v>
      </c>
      <c r="BQ19" s="41"/>
      <c r="BR19" s="41">
        <v>7</v>
      </c>
      <c r="BS19" s="41"/>
      <c r="BT19" s="41">
        <v>7</v>
      </c>
      <c r="BU19" s="41"/>
      <c r="BV19" s="103">
        <f t="shared" si="10"/>
        <v>170</v>
      </c>
      <c r="BW19" s="70">
        <f t="shared" si="11"/>
        <v>7.391304347826087</v>
      </c>
      <c r="BX19" s="112">
        <f t="shared" si="12"/>
        <v>7.09433962264151</v>
      </c>
      <c r="BY19" s="135" t="s">
        <v>511</v>
      </c>
      <c r="BZ19" s="135" t="s">
        <v>522</v>
      </c>
      <c r="CA19" s="41">
        <v>8</v>
      </c>
      <c r="CB19" s="103"/>
      <c r="CC19" s="41">
        <v>7</v>
      </c>
      <c r="CD19" s="103"/>
      <c r="CE19" s="41">
        <v>8</v>
      </c>
      <c r="CF19" s="103"/>
      <c r="CG19" s="41">
        <v>7</v>
      </c>
      <c r="CH19" s="103"/>
      <c r="CI19" s="41">
        <v>9</v>
      </c>
      <c r="CJ19" s="103"/>
      <c r="CK19" s="41">
        <v>7</v>
      </c>
      <c r="CL19" s="103"/>
      <c r="CM19" s="41">
        <v>8</v>
      </c>
      <c r="CN19" s="103"/>
      <c r="CO19" s="103">
        <f t="shared" si="13"/>
        <v>245</v>
      </c>
      <c r="CP19" s="112">
        <f t="shared" si="14"/>
        <v>7.65625</v>
      </c>
      <c r="CQ19" s="41">
        <v>8</v>
      </c>
      <c r="CR19" s="103"/>
      <c r="CS19" s="41">
        <v>8</v>
      </c>
      <c r="CT19" s="103"/>
      <c r="CU19" s="41">
        <v>9</v>
      </c>
      <c r="CV19" s="103"/>
      <c r="CW19" s="41">
        <v>8</v>
      </c>
      <c r="CX19" s="103"/>
      <c r="CY19" s="41"/>
      <c r="CZ19" s="103"/>
      <c r="DA19" s="103">
        <f t="shared" si="15"/>
        <v>140</v>
      </c>
      <c r="DB19" s="70">
        <f t="shared" si="16"/>
        <v>8.235294117647058</v>
      </c>
      <c r="DC19" s="70">
        <f t="shared" si="17"/>
        <v>7.857142857142857</v>
      </c>
      <c r="DD19" s="103"/>
      <c r="DE19" s="41"/>
      <c r="DF19" s="103"/>
      <c r="DG19" s="41"/>
      <c r="DH19" s="103"/>
      <c r="DI19" s="41"/>
      <c r="DJ19" s="103"/>
      <c r="DK19" s="41"/>
    </row>
    <row r="20" spans="1:115" ht="15">
      <c r="A20" s="4">
        <v>16</v>
      </c>
      <c r="B20" s="13" t="s">
        <v>141</v>
      </c>
      <c r="C20" s="24" t="s">
        <v>142</v>
      </c>
      <c r="D20" s="11">
        <v>33646</v>
      </c>
      <c r="E20" s="4" t="s">
        <v>101</v>
      </c>
      <c r="F20" s="13" t="s">
        <v>42</v>
      </c>
      <c r="G20" s="17" t="s">
        <v>35</v>
      </c>
      <c r="H20" s="41">
        <v>7</v>
      </c>
      <c r="I20" s="41"/>
      <c r="J20" s="41">
        <v>7</v>
      </c>
      <c r="K20" s="41"/>
      <c r="L20" s="41">
        <v>6</v>
      </c>
      <c r="M20" s="41"/>
      <c r="N20" s="41">
        <v>5</v>
      </c>
      <c r="O20" s="41">
        <v>3</v>
      </c>
      <c r="P20" s="41">
        <v>5</v>
      </c>
      <c r="Q20" s="41"/>
      <c r="R20" s="41">
        <v>5</v>
      </c>
      <c r="S20" s="41"/>
      <c r="T20" s="41">
        <v>7</v>
      </c>
      <c r="U20" s="41"/>
      <c r="V20" s="41">
        <f t="shared" si="0"/>
        <v>125</v>
      </c>
      <c r="W20" s="42">
        <f t="shared" si="1"/>
        <v>5.681818181818182</v>
      </c>
      <c r="X20" s="41">
        <v>6</v>
      </c>
      <c r="Y20" s="41"/>
      <c r="Z20" s="41">
        <v>5</v>
      </c>
      <c r="AA20" s="41"/>
      <c r="AB20" s="41">
        <v>5</v>
      </c>
      <c r="AC20" s="41"/>
      <c r="AD20" s="41">
        <v>5</v>
      </c>
      <c r="AE20" s="41"/>
      <c r="AF20" s="41">
        <v>5</v>
      </c>
      <c r="AG20" s="41"/>
      <c r="AH20" s="41">
        <v>6</v>
      </c>
      <c r="AI20" s="41"/>
      <c r="AJ20" s="41">
        <v>6</v>
      </c>
      <c r="AK20" s="41"/>
      <c r="AL20" s="41">
        <f t="shared" si="2"/>
        <v>141</v>
      </c>
      <c r="AM20" s="42">
        <f t="shared" si="3"/>
        <v>5.423076923076923</v>
      </c>
      <c r="AN20" s="42">
        <f t="shared" si="4"/>
        <v>5.541666666666667</v>
      </c>
      <c r="AO20" s="43" t="str">
        <f t="shared" si="5"/>
        <v>Trung b×nh</v>
      </c>
      <c r="AP20" s="41">
        <f t="shared" si="6"/>
        <v>0</v>
      </c>
      <c r="AQ20" s="44" t="str">
        <f t="shared" si="7"/>
        <v>Lªn líp</v>
      </c>
      <c r="AR20" s="41">
        <v>7</v>
      </c>
      <c r="AS20" s="41"/>
      <c r="AT20" s="41">
        <v>7</v>
      </c>
      <c r="AU20" s="41"/>
      <c r="AV20" s="41">
        <v>5</v>
      </c>
      <c r="AW20" s="41"/>
      <c r="AX20" s="41">
        <v>7</v>
      </c>
      <c r="AY20" s="41"/>
      <c r="AZ20" s="41">
        <v>6</v>
      </c>
      <c r="BA20" s="41"/>
      <c r="BB20" s="41">
        <v>6</v>
      </c>
      <c r="BC20" s="41">
        <v>4</v>
      </c>
      <c r="BD20" s="41">
        <v>5</v>
      </c>
      <c r="BE20" s="41"/>
      <c r="BF20" s="41">
        <v>5</v>
      </c>
      <c r="BG20" s="41"/>
      <c r="BH20" s="41">
        <f t="shared" si="8"/>
        <v>178</v>
      </c>
      <c r="BI20" s="70">
        <f t="shared" si="9"/>
        <v>5.933333333333334</v>
      </c>
      <c r="BJ20" s="41">
        <v>7</v>
      </c>
      <c r="BK20" s="41"/>
      <c r="BL20" s="41">
        <v>7</v>
      </c>
      <c r="BM20" s="41">
        <v>4</v>
      </c>
      <c r="BN20" s="41">
        <v>5</v>
      </c>
      <c r="BO20" s="41"/>
      <c r="BP20" s="41">
        <v>6</v>
      </c>
      <c r="BQ20" s="41"/>
      <c r="BR20" s="41">
        <v>6</v>
      </c>
      <c r="BS20" s="41"/>
      <c r="BT20" s="41">
        <v>5</v>
      </c>
      <c r="BU20" s="41"/>
      <c r="BV20" s="103">
        <f t="shared" si="10"/>
        <v>139</v>
      </c>
      <c r="BW20" s="70">
        <f t="shared" si="11"/>
        <v>6.043478260869565</v>
      </c>
      <c r="BX20" s="112">
        <f t="shared" si="12"/>
        <v>5.981132075471698</v>
      </c>
      <c r="BY20" s="135" t="s">
        <v>513</v>
      </c>
      <c r="BZ20" s="135" t="s">
        <v>522</v>
      </c>
      <c r="CA20" s="41">
        <v>5</v>
      </c>
      <c r="CB20" s="103">
        <v>4</v>
      </c>
      <c r="CC20" s="41">
        <v>6</v>
      </c>
      <c r="CD20" s="103"/>
      <c r="CE20" s="41">
        <v>6</v>
      </c>
      <c r="CF20" s="103"/>
      <c r="CG20" s="41">
        <v>6</v>
      </c>
      <c r="CH20" s="103"/>
      <c r="CI20" s="41">
        <v>5</v>
      </c>
      <c r="CJ20" s="103"/>
      <c r="CK20" s="41">
        <v>6</v>
      </c>
      <c r="CL20" s="103"/>
      <c r="CM20" s="41">
        <v>8</v>
      </c>
      <c r="CN20" s="103"/>
      <c r="CO20" s="103">
        <f t="shared" si="13"/>
        <v>196</v>
      </c>
      <c r="CP20" s="112">
        <f t="shared" si="14"/>
        <v>6.125</v>
      </c>
      <c r="CQ20" s="41">
        <v>8</v>
      </c>
      <c r="CR20" s="103"/>
      <c r="CS20" s="41">
        <v>7</v>
      </c>
      <c r="CT20" s="103"/>
      <c r="CU20" s="41">
        <v>7</v>
      </c>
      <c r="CV20" s="103"/>
      <c r="CW20" s="41">
        <v>7</v>
      </c>
      <c r="CX20" s="103"/>
      <c r="CY20" s="41"/>
      <c r="CZ20" s="103"/>
      <c r="DA20" s="103">
        <f t="shared" si="15"/>
        <v>123</v>
      </c>
      <c r="DB20" s="70">
        <f t="shared" si="16"/>
        <v>7.235294117647059</v>
      </c>
      <c r="DC20" s="70">
        <f t="shared" si="17"/>
        <v>6.510204081632653</v>
      </c>
      <c r="DD20" s="103"/>
      <c r="DE20" s="41"/>
      <c r="DF20" s="103"/>
      <c r="DG20" s="41"/>
      <c r="DH20" s="103"/>
      <c r="DI20" s="41"/>
      <c r="DJ20" s="103"/>
      <c r="DK20" s="41"/>
    </row>
    <row r="21" spans="1:115" ht="15">
      <c r="A21" s="4">
        <v>17</v>
      </c>
      <c r="B21" s="13" t="s">
        <v>143</v>
      </c>
      <c r="C21" s="24" t="s">
        <v>144</v>
      </c>
      <c r="D21" s="11">
        <v>33841</v>
      </c>
      <c r="E21" s="4" t="s">
        <v>101</v>
      </c>
      <c r="F21" s="13" t="s">
        <v>103</v>
      </c>
      <c r="G21" s="17" t="s">
        <v>35</v>
      </c>
      <c r="H21" s="41">
        <v>7</v>
      </c>
      <c r="I21" s="41"/>
      <c r="J21" s="41">
        <v>6</v>
      </c>
      <c r="K21" s="41"/>
      <c r="L21" s="41">
        <v>6</v>
      </c>
      <c r="M21" s="41"/>
      <c r="N21" s="41">
        <v>5</v>
      </c>
      <c r="O21" s="41"/>
      <c r="P21" s="41">
        <v>5</v>
      </c>
      <c r="Q21" s="41"/>
      <c r="R21" s="41">
        <v>5</v>
      </c>
      <c r="S21" s="41"/>
      <c r="T21" s="41">
        <v>7</v>
      </c>
      <c r="U21" s="41"/>
      <c r="V21" s="41">
        <f t="shared" si="0"/>
        <v>125</v>
      </c>
      <c r="W21" s="42">
        <f t="shared" si="1"/>
        <v>5.681818181818182</v>
      </c>
      <c r="X21" s="41">
        <v>6</v>
      </c>
      <c r="Y21" s="41"/>
      <c r="Z21" s="41">
        <v>6</v>
      </c>
      <c r="AA21" s="41"/>
      <c r="AB21" s="41">
        <v>6</v>
      </c>
      <c r="AC21" s="41"/>
      <c r="AD21" s="41">
        <v>6</v>
      </c>
      <c r="AE21" s="41">
        <v>4</v>
      </c>
      <c r="AF21" s="41">
        <v>5</v>
      </c>
      <c r="AG21" s="41"/>
      <c r="AH21" s="41">
        <v>7</v>
      </c>
      <c r="AI21" s="41"/>
      <c r="AJ21" s="41">
        <v>5</v>
      </c>
      <c r="AK21" s="41"/>
      <c r="AL21" s="41">
        <f t="shared" si="2"/>
        <v>153</v>
      </c>
      <c r="AM21" s="42">
        <f t="shared" si="3"/>
        <v>5.884615384615385</v>
      </c>
      <c r="AN21" s="42">
        <f t="shared" si="4"/>
        <v>5.791666666666667</v>
      </c>
      <c r="AO21" s="43" t="str">
        <f t="shared" si="5"/>
        <v>Trung b×nh</v>
      </c>
      <c r="AP21" s="41">
        <f t="shared" si="6"/>
        <v>0</v>
      </c>
      <c r="AQ21" s="44" t="str">
        <f t="shared" si="7"/>
        <v>Lªn líp</v>
      </c>
      <c r="AR21" s="41">
        <v>7</v>
      </c>
      <c r="AS21" s="41"/>
      <c r="AT21" s="41">
        <v>7</v>
      </c>
      <c r="AU21" s="41"/>
      <c r="AV21" s="41">
        <v>7</v>
      </c>
      <c r="AW21" s="41"/>
      <c r="AX21" s="41">
        <v>6</v>
      </c>
      <c r="AY21" s="41"/>
      <c r="AZ21" s="41">
        <v>6</v>
      </c>
      <c r="BA21" s="41"/>
      <c r="BB21" s="41">
        <v>8</v>
      </c>
      <c r="BC21" s="41"/>
      <c r="BD21" s="41">
        <v>5</v>
      </c>
      <c r="BE21" s="41">
        <v>4</v>
      </c>
      <c r="BF21" s="41">
        <v>9</v>
      </c>
      <c r="BG21" s="41"/>
      <c r="BH21" s="41">
        <f t="shared" si="8"/>
        <v>207</v>
      </c>
      <c r="BI21" s="70">
        <f t="shared" si="9"/>
        <v>6.9</v>
      </c>
      <c r="BJ21" s="41">
        <v>6</v>
      </c>
      <c r="BK21" s="41"/>
      <c r="BL21" s="41">
        <v>6</v>
      </c>
      <c r="BM21" s="41"/>
      <c r="BN21" s="41">
        <v>5</v>
      </c>
      <c r="BO21" s="41"/>
      <c r="BP21" s="41">
        <v>6</v>
      </c>
      <c r="BQ21" s="41"/>
      <c r="BR21" s="41">
        <v>8</v>
      </c>
      <c r="BS21" s="41"/>
      <c r="BT21" s="41">
        <v>6</v>
      </c>
      <c r="BU21" s="41"/>
      <c r="BV21" s="103">
        <f t="shared" si="10"/>
        <v>140</v>
      </c>
      <c r="BW21" s="70">
        <f t="shared" si="11"/>
        <v>6.086956521739131</v>
      </c>
      <c r="BX21" s="112">
        <f t="shared" si="12"/>
        <v>6.547169811320755</v>
      </c>
      <c r="BY21" s="135" t="s">
        <v>568</v>
      </c>
      <c r="BZ21" s="135" t="s">
        <v>522</v>
      </c>
      <c r="CA21" s="41">
        <v>5</v>
      </c>
      <c r="CB21" s="103"/>
      <c r="CC21" s="41">
        <v>8</v>
      </c>
      <c r="CD21" s="103"/>
      <c r="CE21" s="41">
        <v>7</v>
      </c>
      <c r="CF21" s="103"/>
      <c r="CG21" s="41">
        <v>6</v>
      </c>
      <c r="CH21" s="103"/>
      <c r="CI21" s="41">
        <v>8</v>
      </c>
      <c r="CJ21" s="103"/>
      <c r="CK21" s="41">
        <v>5</v>
      </c>
      <c r="CL21" s="103"/>
      <c r="CM21" s="41">
        <v>5</v>
      </c>
      <c r="CN21" s="103"/>
      <c r="CO21" s="103">
        <f t="shared" si="13"/>
        <v>196</v>
      </c>
      <c r="CP21" s="112">
        <f t="shared" si="14"/>
        <v>6.125</v>
      </c>
      <c r="CQ21" s="41">
        <v>8</v>
      </c>
      <c r="CR21" s="103"/>
      <c r="CS21" s="41">
        <v>6</v>
      </c>
      <c r="CT21" s="103"/>
      <c r="CU21" s="41">
        <v>7</v>
      </c>
      <c r="CV21" s="103"/>
      <c r="CW21" s="41">
        <v>8</v>
      </c>
      <c r="CX21" s="103"/>
      <c r="CY21" s="41"/>
      <c r="CZ21" s="103"/>
      <c r="DA21" s="103">
        <f t="shared" si="15"/>
        <v>120</v>
      </c>
      <c r="DB21" s="70">
        <f t="shared" si="16"/>
        <v>7.0588235294117645</v>
      </c>
      <c r="DC21" s="70">
        <f t="shared" si="17"/>
        <v>6.448979591836735</v>
      </c>
      <c r="DD21" s="103"/>
      <c r="DE21" s="41"/>
      <c r="DF21" s="103"/>
      <c r="DG21" s="41"/>
      <c r="DH21" s="103"/>
      <c r="DI21" s="41"/>
      <c r="DJ21" s="103"/>
      <c r="DK21" s="41"/>
    </row>
    <row r="22" spans="1:115" ht="15">
      <c r="A22" s="4">
        <v>18</v>
      </c>
      <c r="B22" s="13" t="s">
        <v>145</v>
      </c>
      <c r="C22" s="24" t="s">
        <v>100</v>
      </c>
      <c r="D22" s="11">
        <v>33730</v>
      </c>
      <c r="E22" s="4" t="s">
        <v>101</v>
      </c>
      <c r="F22" s="13" t="s">
        <v>103</v>
      </c>
      <c r="G22" s="17" t="s">
        <v>35</v>
      </c>
      <c r="H22" s="41">
        <v>7</v>
      </c>
      <c r="I22" s="41"/>
      <c r="J22" s="41">
        <v>6</v>
      </c>
      <c r="K22" s="41"/>
      <c r="L22" s="41">
        <v>8</v>
      </c>
      <c r="M22" s="41"/>
      <c r="N22" s="41">
        <v>5</v>
      </c>
      <c r="O22" s="41"/>
      <c r="P22" s="41">
        <v>6</v>
      </c>
      <c r="Q22" s="41"/>
      <c r="R22" s="41">
        <v>7</v>
      </c>
      <c r="S22" s="41"/>
      <c r="T22" s="41">
        <v>6</v>
      </c>
      <c r="U22" s="41"/>
      <c r="V22" s="41">
        <f t="shared" si="0"/>
        <v>148</v>
      </c>
      <c r="W22" s="42">
        <f t="shared" si="1"/>
        <v>6.7272727272727275</v>
      </c>
      <c r="X22" s="41">
        <v>5</v>
      </c>
      <c r="Y22" s="41"/>
      <c r="Z22" s="41">
        <v>6</v>
      </c>
      <c r="AA22" s="41"/>
      <c r="AB22" s="41">
        <v>6</v>
      </c>
      <c r="AC22" s="41"/>
      <c r="AD22" s="41">
        <v>6</v>
      </c>
      <c r="AE22" s="41"/>
      <c r="AF22" s="41">
        <v>6</v>
      </c>
      <c r="AG22" s="41">
        <v>3</v>
      </c>
      <c r="AH22" s="41">
        <v>6</v>
      </c>
      <c r="AI22" s="41"/>
      <c r="AJ22" s="41">
        <v>6</v>
      </c>
      <c r="AK22" s="41"/>
      <c r="AL22" s="41">
        <f t="shared" si="2"/>
        <v>153</v>
      </c>
      <c r="AM22" s="42">
        <f t="shared" si="3"/>
        <v>5.884615384615385</v>
      </c>
      <c r="AN22" s="42">
        <f t="shared" si="4"/>
        <v>6.270833333333333</v>
      </c>
      <c r="AO22" s="43" t="str">
        <f t="shared" si="5"/>
        <v>TB Kh¸</v>
      </c>
      <c r="AP22" s="41">
        <f t="shared" si="6"/>
        <v>0</v>
      </c>
      <c r="AQ22" s="44" t="str">
        <f t="shared" si="7"/>
        <v>Lªn líp</v>
      </c>
      <c r="AR22" s="41">
        <v>8</v>
      </c>
      <c r="AS22" s="41"/>
      <c r="AT22" s="41">
        <v>7</v>
      </c>
      <c r="AU22" s="41"/>
      <c r="AV22" s="41">
        <v>5</v>
      </c>
      <c r="AW22" s="41"/>
      <c r="AX22" s="41">
        <v>7</v>
      </c>
      <c r="AY22" s="41"/>
      <c r="AZ22" s="41">
        <v>6</v>
      </c>
      <c r="BA22" s="41"/>
      <c r="BB22" s="41">
        <v>5</v>
      </c>
      <c r="BC22" s="41"/>
      <c r="BD22" s="41">
        <v>5</v>
      </c>
      <c r="BE22" s="41"/>
      <c r="BF22" s="41">
        <v>5</v>
      </c>
      <c r="BG22" s="41">
        <v>4</v>
      </c>
      <c r="BH22" s="41">
        <f t="shared" si="8"/>
        <v>180</v>
      </c>
      <c r="BI22" s="70">
        <f t="shared" si="9"/>
        <v>6</v>
      </c>
      <c r="BJ22" s="41">
        <v>8</v>
      </c>
      <c r="BK22" s="41"/>
      <c r="BL22" s="41">
        <v>6</v>
      </c>
      <c r="BM22" s="41"/>
      <c r="BN22" s="41">
        <v>6</v>
      </c>
      <c r="BO22" s="41"/>
      <c r="BP22" s="41">
        <v>5</v>
      </c>
      <c r="BQ22" s="41"/>
      <c r="BR22" s="41">
        <v>7</v>
      </c>
      <c r="BS22" s="41"/>
      <c r="BT22" s="41">
        <v>5</v>
      </c>
      <c r="BU22" s="41"/>
      <c r="BV22" s="103">
        <f t="shared" si="10"/>
        <v>141</v>
      </c>
      <c r="BW22" s="70">
        <f t="shared" si="11"/>
        <v>6.130434782608695</v>
      </c>
      <c r="BX22" s="112">
        <f t="shared" si="12"/>
        <v>6.056603773584905</v>
      </c>
      <c r="BY22" s="135" t="s">
        <v>568</v>
      </c>
      <c r="BZ22" s="135" t="s">
        <v>522</v>
      </c>
      <c r="CA22" s="41">
        <v>6</v>
      </c>
      <c r="CB22" s="103"/>
      <c r="CC22" s="41">
        <v>5</v>
      </c>
      <c r="CD22" s="103"/>
      <c r="CE22" s="41">
        <v>6</v>
      </c>
      <c r="CF22" s="103"/>
      <c r="CG22" s="41">
        <v>6</v>
      </c>
      <c r="CH22" s="103"/>
      <c r="CI22" s="41">
        <v>8</v>
      </c>
      <c r="CJ22" s="103"/>
      <c r="CK22" s="41">
        <v>8</v>
      </c>
      <c r="CL22" s="103"/>
      <c r="CM22" s="41">
        <v>7</v>
      </c>
      <c r="CN22" s="103"/>
      <c r="CO22" s="103">
        <f t="shared" si="13"/>
        <v>212</v>
      </c>
      <c r="CP22" s="112">
        <f t="shared" si="14"/>
        <v>6.625</v>
      </c>
      <c r="CQ22" s="41">
        <v>8</v>
      </c>
      <c r="CR22" s="103"/>
      <c r="CS22" s="41">
        <v>7</v>
      </c>
      <c r="CT22" s="103"/>
      <c r="CU22" s="41">
        <v>8</v>
      </c>
      <c r="CV22" s="103"/>
      <c r="CW22" s="41">
        <v>6</v>
      </c>
      <c r="CX22" s="103">
        <v>4</v>
      </c>
      <c r="CY22" s="41"/>
      <c r="CZ22" s="103"/>
      <c r="DA22" s="103">
        <f t="shared" si="15"/>
        <v>124</v>
      </c>
      <c r="DB22" s="70">
        <f t="shared" si="16"/>
        <v>7.294117647058823</v>
      </c>
      <c r="DC22" s="70">
        <f t="shared" si="17"/>
        <v>6.857142857142857</v>
      </c>
      <c r="DD22" s="103"/>
      <c r="DE22" s="41"/>
      <c r="DF22" s="103"/>
      <c r="DG22" s="41"/>
      <c r="DH22" s="103"/>
      <c r="DI22" s="41"/>
      <c r="DJ22" s="103"/>
      <c r="DK22" s="41"/>
    </row>
    <row r="23" spans="1:115" ht="15">
      <c r="A23" s="4">
        <v>19</v>
      </c>
      <c r="B23" s="13" t="s">
        <v>146</v>
      </c>
      <c r="C23" s="24" t="s">
        <v>100</v>
      </c>
      <c r="D23" s="11">
        <v>33896</v>
      </c>
      <c r="E23" s="4" t="s">
        <v>101</v>
      </c>
      <c r="F23" s="13" t="s">
        <v>103</v>
      </c>
      <c r="G23" s="17" t="s">
        <v>35</v>
      </c>
      <c r="H23" s="41">
        <v>7</v>
      </c>
      <c r="I23" s="41"/>
      <c r="J23" s="41">
        <v>7</v>
      </c>
      <c r="K23" s="41"/>
      <c r="L23" s="41">
        <v>6</v>
      </c>
      <c r="M23" s="41"/>
      <c r="N23" s="41">
        <v>5</v>
      </c>
      <c r="O23" s="41">
        <v>3</v>
      </c>
      <c r="P23" s="41">
        <v>6</v>
      </c>
      <c r="Q23" s="41"/>
      <c r="R23" s="41">
        <v>5</v>
      </c>
      <c r="S23" s="41"/>
      <c r="T23" s="41">
        <v>5</v>
      </c>
      <c r="U23" s="41"/>
      <c r="V23" s="41">
        <f t="shared" si="0"/>
        <v>120</v>
      </c>
      <c r="W23" s="42">
        <f t="shared" si="1"/>
        <v>5.454545454545454</v>
      </c>
      <c r="X23" s="41">
        <v>7</v>
      </c>
      <c r="Y23" s="41"/>
      <c r="Z23" s="41">
        <v>6</v>
      </c>
      <c r="AA23" s="41"/>
      <c r="AB23" s="41">
        <v>6</v>
      </c>
      <c r="AC23" s="41"/>
      <c r="AD23" s="41">
        <v>5</v>
      </c>
      <c r="AE23" s="41"/>
      <c r="AF23" s="41">
        <v>5</v>
      </c>
      <c r="AG23" s="41"/>
      <c r="AH23" s="41">
        <v>7</v>
      </c>
      <c r="AI23" s="41"/>
      <c r="AJ23" s="41">
        <v>5</v>
      </c>
      <c r="AK23" s="41"/>
      <c r="AL23" s="41">
        <f t="shared" si="2"/>
        <v>153</v>
      </c>
      <c r="AM23" s="42">
        <f t="shared" si="3"/>
        <v>5.884615384615385</v>
      </c>
      <c r="AN23" s="42">
        <f t="shared" si="4"/>
        <v>5.6875</v>
      </c>
      <c r="AO23" s="43" t="str">
        <f t="shared" si="5"/>
        <v>Trung b×nh</v>
      </c>
      <c r="AP23" s="41">
        <f t="shared" si="6"/>
        <v>0</v>
      </c>
      <c r="AQ23" s="44" t="str">
        <f t="shared" si="7"/>
        <v>Lªn líp</v>
      </c>
      <c r="AR23" s="41">
        <v>7</v>
      </c>
      <c r="AS23" s="41"/>
      <c r="AT23" s="41">
        <v>7</v>
      </c>
      <c r="AU23" s="41"/>
      <c r="AV23" s="41">
        <v>5</v>
      </c>
      <c r="AW23" s="41"/>
      <c r="AX23" s="41">
        <v>6</v>
      </c>
      <c r="AY23" s="41"/>
      <c r="AZ23" s="41">
        <v>5</v>
      </c>
      <c r="BA23" s="41"/>
      <c r="BB23" s="41">
        <v>6</v>
      </c>
      <c r="BC23" s="41"/>
      <c r="BD23" s="41">
        <v>5</v>
      </c>
      <c r="BE23" s="41"/>
      <c r="BF23" s="41">
        <v>5</v>
      </c>
      <c r="BG23" s="41"/>
      <c r="BH23" s="41">
        <f t="shared" si="8"/>
        <v>172</v>
      </c>
      <c r="BI23" s="70">
        <f t="shared" si="9"/>
        <v>5.733333333333333</v>
      </c>
      <c r="BJ23" s="41">
        <v>7</v>
      </c>
      <c r="BK23" s="41"/>
      <c r="BL23" s="41">
        <v>6</v>
      </c>
      <c r="BM23" s="41">
        <v>4</v>
      </c>
      <c r="BN23" s="41">
        <v>5</v>
      </c>
      <c r="BO23" s="41"/>
      <c r="BP23" s="41">
        <v>5</v>
      </c>
      <c r="BQ23" s="41"/>
      <c r="BR23" s="41">
        <v>6</v>
      </c>
      <c r="BS23" s="41"/>
      <c r="BT23" s="41">
        <v>5</v>
      </c>
      <c r="BU23" s="41"/>
      <c r="BV23" s="103">
        <f t="shared" si="10"/>
        <v>130</v>
      </c>
      <c r="BW23" s="70">
        <f t="shared" si="11"/>
        <v>5.6521739130434785</v>
      </c>
      <c r="BX23" s="112">
        <f t="shared" si="12"/>
        <v>5.69811320754717</v>
      </c>
      <c r="BY23" s="135" t="s">
        <v>513</v>
      </c>
      <c r="BZ23" s="135" t="s">
        <v>522</v>
      </c>
      <c r="CA23" s="41">
        <v>6</v>
      </c>
      <c r="CB23" s="103"/>
      <c r="CC23" s="41">
        <v>6</v>
      </c>
      <c r="CD23" s="103"/>
      <c r="CE23" s="41">
        <v>6</v>
      </c>
      <c r="CF23" s="103"/>
      <c r="CG23" s="41">
        <v>6</v>
      </c>
      <c r="CH23" s="103"/>
      <c r="CI23" s="41">
        <v>7</v>
      </c>
      <c r="CJ23" s="103"/>
      <c r="CK23" s="41">
        <v>7</v>
      </c>
      <c r="CL23" s="103"/>
      <c r="CM23" s="41">
        <v>8</v>
      </c>
      <c r="CN23" s="103"/>
      <c r="CO23" s="103">
        <f t="shared" si="13"/>
        <v>213</v>
      </c>
      <c r="CP23" s="112">
        <f t="shared" si="14"/>
        <v>6.65625</v>
      </c>
      <c r="CQ23" s="41">
        <v>7</v>
      </c>
      <c r="CR23" s="103"/>
      <c r="CS23" s="41">
        <v>7</v>
      </c>
      <c r="CT23" s="103"/>
      <c r="CU23" s="41">
        <v>8</v>
      </c>
      <c r="CV23" s="103"/>
      <c r="CW23" s="41">
        <v>5</v>
      </c>
      <c r="CX23" s="103"/>
      <c r="CY23" s="41"/>
      <c r="CZ23" s="103"/>
      <c r="DA23" s="103">
        <f t="shared" si="15"/>
        <v>117</v>
      </c>
      <c r="DB23" s="70">
        <f t="shared" si="16"/>
        <v>6.882352941176471</v>
      </c>
      <c r="DC23" s="70">
        <f t="shared" si="17"/>
        <v>6.73469387755102</v>
      </c>
      <c r="DD23" s="103"/>
      <c r="DE23" s="41"/>
      <c r="DF23" s="103"/>
      <c r="DG23" s="41"/>
      <c r="DH23" s="103"/>
      <c r="DI23" s="41"/>
      <c r="DJ23" s="103"/>
      <c r="DK23" s="41"/>
    </row>
    <row r="24" spans="1:115" ht="15">
      <c r="A24" s="4">
        <v>20</v>
      </c>
      <c r="B24" s="13" t="s">
        <v>147</v>
      </c>
      <c r="C24" s="24" t="s">
        <v>100</v>
      </c>
      <c r="D24" s="11">
        <v>33876</v>
      </c>
      <c r="E24" s="4" t="s">
        <v>101</v>
      </c>
      <c r="F24" s="13" t="s">
        <v>103</v>
      </c>
      <c r="G24" s="17" t="s">
        <v>35</v>
      </c>
      <c r="H24" s="41">
        <v>6</v>
      </c>
      <c r="I24" s="41"/>
      <c r="J24" s="41">
        <v>6</v>
      </c>
      <c r="K24" s="41"/>
      <c r="L24" s="41">
        <v>7</v>
      </c>
      <c r="M24" s="41"/>
      <c r="N24" s="41">
        <v>5</v>
      </c>
      <c r="O24" s="41">
        <v>4</v>
      </c>
      <c r="P24" s="41">
        <v>6</v>
      </c>
      <c r="Q24" s="41"/>
      <c r="R24" s="41">
        <v>6</v>
      </c>
      <c r="S24" s="41"/>
      <c r="T24" s="41">
        <v>7</v>
      </c>
      <c r="U24" s="41"/>
      <c r="V24" s="41">
        <f t="shared" si="0"/>
        <v>140</v>
      </c>
      <c r="W24" s="42">
        <f t="shared" si="1"/>
        <v>6.363636363636363</v>
      </c>
      <c r="X24" s="41">
        <v>6</v>
      </c>
      <c r="Y24" s="41"/>
      <c r="Z24" s="41">
        <v>6</v>
      </c>
      <c r="AA24" s="41"/>
      <c r="AB24" s="41">
        <v>5</v>
      </c>
      <c r="AC24" s="41"/>
      <c r="AD24" s="41">
        <v>5</v>
      </c>
      <c r="AE24" s="41"/>
      <c r="AF24" s="41">
        <v>5</v>
      </c>
      <c r="AG24" s="41"/>
      <c r="AH24" s="41">
        <v>6</v>
      </c>
      <c r="AI24" s="41"/>
      <c r="AJ24" s="41">
        <v>6</v>
      </c>
      <c r="AK24" s="41"/>
      <c r="AL24" s="41">
        <f t="shared" si="2"/>
        <v>144</v>
      </c>
      <c r="AM24" s="42">
        <f t="shared" si="3"/>
        <v>5.538461538461538</v>
      </c>
      <c r="AN24" s="42">
        <f t="shared" si="4"/>
        <v>5.916666666666667</v>
      </c>
      <c r="AO24" s="43" t="str">
        <f t="shared" si="5"/>
        <v>Trung b×nh</v>
      </c>
      <c r="AP24" s="41">
        <f t="shared" si="6"/>
        <v>0</v>
      </c>
      <c r="AQ24" s="44" t="str">
        <f t="shared" si="7"/>
        <v>Lªn líp</v>
      </c>
      <c r="AR24" s="41">
        <v>7</v>
      </c>
      <c r="AS24" s="41"/>
      <c r="AT24" s="41">
        <v>6</v>
      </c>
      <c r="AU24" s="41"/>
      <c r="AV24" s="41">
        <v>5</v>
      </c>
      <c r="AW24" s="41"/>
      <c r="AX24" s="41">
        <v>6</v>
      </c>
      <c r="AY24" s="41"/>
      <c r="AZ24" s="41">
        <v>7</v>
      </c>
      <c r="BA24" s="41">
        <v>4</v>
      </c>
      <c r="BB24" s="41">
        <v>7</v>
      </c>
      <c r="BC24" s="41"/>
      <c r="BD24" s="41">
        <v>5</v>
      </c>
      <c r="BE24" s="41">
        <v>4</v>
      </c>
      <c r="BF24" s="41">
        <v>7</v>
      </c>
      <c r="BG24" s="41"/>
      <c r="BH24" s="41">
        <f t="shared" si="8"/>
        <v>186</v>
      </c>
      <c r="BI24" s="70">
        <f t="shared" si="9"/>
        <v>6.2</v>
      </c>
      <c r="BJ24" s="41">
        <v>7</v>
      </c>
      <c r="BK24" s="41"/>
      <c r="BL24" s="41">
        <v>7</v>
      </c>
      <c r="BM24" s="41">
        <v>4</v>
      </c>
      <c r="BN24" s="41">
        <v>7</v>
      </c>
      <c r="BO24" s="41"/>
      <c r="BP24" s="41">
        <v>8</v>
      </c>
      <c r="BQ24" s="41"/>
      <c r="BR24" s="41">
        <v>7</v>
      </c>
      <c r="BS24" s="41"/>
      <c r="BT24" s="41">
        <v>7</v>
      </c>
      <c r="BU24" s="41">
        <v>4</v>
      </c>
      <c r="BV24" s="103">
        <f t="shared" si="10"/>
        <v>166</v>
      </c>
      <c r="BW24" s="70">
        <f t="shared" si="11"/>
        <v>7.217391304347826</v>
      </c>
      <c r="BX24" s="112">
        <f t="shared" si="12"/>
        <v>6.6415094339622645</v>
      </c>
      <c r="BY24" s="135" t="s">
        <v>568</v>
      </c>
      <c r="BZ24" s="135" t="s">
        <v>522</v>
      </c>
      <c r="CA24" s="41">
        <v>6</v>
      </c>
      <c r="CB24" s="103"/>
      <c r="CC24" s="41">
        <v>9</v>
      </c>
      <c r="CD24" s="103"/>
      <c r="CE24" s="41">
        <v>7</v>
      </c>
      <c r="CF24" s="103"/>
      <c r="CG24" s="41">
        <v>7</v>
      </c>
      <c r="CH24" s="103"/>
      <c r="CI24" s="41">
        <v>7</v>
      </c>
      <c r="CJ24" s="103">
        <v>4</v>
      </c>
      <c r="CK24" s="41">
        <v>8</v>
      </c>
      <c r="CL24" s="103"/>
      <c r="CM24" s="41">
        <v>8</v>
      </c>
      <c r="CN24" s="103"/>
      <c r="CO24" s="103">
        <f t="shared" si="13"/>
        <v>239</v>
      </c>
      <c r="CP24" s="112">
        <f t="shared" si="14"/>
        <v>7.46875</v>
      </c>
      <c r="CQ24" s="41">
        <v>8</v>
      </c>
      <c r="CR24" s="103"/>
      <c r="CS24" s="41">
        <v>7</v>
      </c>
      <c r="CT24" s="103"/>
      <c r="CU24" s="41">
        <v>8</v>
      </c>
      <c r="CV24" s="103"/>
      <c r="CW24" s="41">
        <v>6</v>
      </c>
      <c r="CX24" s="103"/>
      <c r="CY24" s="41"/>
      <c r="CZ24" s="103"/>
      <c r="DA24" s="103">
        <f t="shared" si="15"/>
        <v>124</v>
      </c>
      <c r="DB24" s="70">
        <f t="shared" si="16"/>
        <v>7.294117647058823</v>
      </c>
      <c r="DC24" s="70">
        <f t="shared" si="17"/>
        <v>7.408163265306122</v>
      </c>
      <c r="DD24" s="103"/>
      <c r="DE24" s="41"/>
      <c r="DF24" s="103"/>
      <c r="DG24" s="41"/>
      <c r="DH24" s="103"/>
      <c r="DI24" s="41"/>
      <c r="DJ24" s="103"/>
      <c r="DK24" s="41"/>
    </row>
    <row r="25" spans="1:115" ht="15">
      <c r="A25" s="4">
        <v>21</v>
      </c>
      <c r="B25" s="13" t="s">
        <v>147</v>
      </c>
      <c r="C25" s="24" t="s">
        <v>100</v>
      </c>
      <c r="D25" s="11">
        <v>33672</v>
      </c>
      <c r="E25" s="4" t="s">
        <v>101</v>
      </c>
      <c r="F25" s="13" t="s">
        <v>103</v>
      </c>
      <c r="G25" s="17" t="s">
        <v>35</v>
      </c>
      <c r="H25" s="41">
        <v>7</v>
      </c>
      <c r="I25" s="41"/>
      <c r="J25" s="41">
        <v>7</v>
      </c>
      <c r="K25" s="41"/>
      <c r="L25" s="41">
        <v>7</v>
      </c>
      <c r="M25" s="41"/>
      <c r="N25" s="41">
        <v>5</v>
      </c>
      <c r="O25" s="41">
        <v>3</v>
      </c>
      <c r="P25" s="41">
        <v>6</v>
      </c>
      <c r="Q25" s="41"/>
      <c r="R25" s="41">
        <v>5</v>
      </c>
      <c r="S25" s="41"/>
      <c r="T25" s="41">
        <v>7</v>
      </c>
      <c r="U25" s="41"/>
      <c r="V25" s="41">
        <f t="shared" si="0"/>
        <v>135</v>
      </c>
      <c r="W25" s="42">
        <f t="shared" si="1"/>
        <v>6.136363636363637</v>
      </c>
      <c r="X25" s="41">
        <v>6</v>
      </c>
      <c r="Y25" s="41"/>
      <c r="Z25" s="41">
        <v>7</v>
      </c>
      <c r="AA25" s="41"/>
      <c r="AB25" s="41">
        <v>7</v>
      </c>
      <c r="AC25" s="41"/>
      <c r="AD25" s="41">
        <v>6</v>
      </c>
      <c r="AE25" s="41"/>
      <c r="AF25" s="41">
        <v>5</v>
      </c>
      <c r="AG25" s="41"/>
      <c r="AH25" s="41">
        <v>6</v>
      </c>
      <c r="AI25" s="41"/>
      <c r="AJ25" s="41">
        <v>5</v>
      </c>
      <c r="AK25" s="41"/>
      <c r="AL25" s="41">
        <f t="shared" si="2"/>
        <v>155</v>
      </c>
      <c r="AM25" s="42">
        <f t="shared" si="3"/>
        <v>5.961538461538462</v>
      </c>
      <c r="AN25" s="42">
        <f t="shared" si="4"/>
        <v>6.041666666666667</v>
      </c>
      <c r="AO25" s="43" t="str">
        <f t="shared" si="5"/>
        <v>TB Kh¸</v>
      </c>
      <c r="AP25" s="41">
        <f t="shared" si="6"/>
        <v>0</v>
      </c>
      <c r="AQ25" s="44" t="str">
        <f t="shared" si="7"/>
        <v>Lªn líp</v>
      </c>
      <c r="AR25" s="41">
        <v>7</v>
      </c>
      <c r="AS25" s="41"/>
      <c r="AT25" s="41">
        <v>6</v>
      </c>
      <c r="AU25" s="41"/>
      <c r="AV25" s="41">
        <v>6</v>
      </c>
      <c r="AW25" s="41"/>
      <c r="AX25" s="41">
        <v>7</v>
      </c>
      <c r="AY25" s="41"/>
      <c r="AZ25" s="41">
        <v>6</v>
      </c>
      <c r="BA25" s="41"/>
      <c r="BB25" s="41">
        <v>6</v>
      </c>
      <c r="BC25" s="41"/>
      <c r="BD25" s="41">
        <v>6</v>
      </c>
      <c r="BE25" s="41"/>
      <c r="BF25" s="41">
        <v>5</v>
      </c>
      <c r="BG25" s="41"/>
      <c r="BH25" s="41">
        <f t="shared" si="8"/>
        <v>184</v>
      </c>
      <c r="BI25" s="70">
        <f t="shared" si="9"/>
        <v>6.133333333333334</v>
      </c>
      <c r="BJ25" s="41">
        <v>6</v>
      </c>
      <c r="BK25" s="41"/>
      <c r="BL25" s="41">
        <v>5</v>
      </c>
      <c r="BM25" s="41"/>
      <c r="BN25" s="41">
        <v>6</v>
      </c>
      <c r="BO25" s="41"/>
      <c r="BP25" s="41">
        <v>5</v>
      </c>
      <c r="BQ25" s="41"/>
      <c r="BR25" s="41">
        <v>7</v>
      </c>
      <c r="BS25" s="41"/>
      <c r="BT25" s="41">
        <v>8</v>
      </c>
      <c r="BU25" s="41">
        <v>4</v>
      </c>
      <c r="BV25" s="103">
        <f t="shared" si="10"/>
        <v>138</v>
      </c>
      <c r="BW25" s="70">
        <f t="shared" si="11"/>
        <v>6</v>
      </c>
      <c r="BX25" s="112">
        <f t="shared" si="12"/>
        <v>6.0754716981132075</v>
      </c>
      <c r="BY25" s="135" t="s">
        <v>568</v>
      </c>
      <c r="BZ25" s="135" t="s">
        <v>522</v>
      </c>
      <c r="CA25" s="41">
        <v>5</v>
      </c>
      <c r="CB25" s="103"/>
      <c r="CC25" s="41">
        <v>5</v>
      </c>
      <c r="CD25" s="103"/>
      <c r="CE25" s="41">
        <v>7</v>
      </c>
      <c r="CF25" s="103"/>
      <c r="CG25" s="41">
        <v>7</v>
      </c>
      <c r="CH25" s="103"/>
      <c r="CI25" s="41">
        <v>5</v>
      </c>
      <c r="CJ25" s="103"/>
      <c r="CK25" s="41">
        <v>7</v>
      </c>
      <c r="CL25" s="103"/>
      <c r="CM25" s="41">
        <v>9</v>
      </c>
      <c r="CN25" s="103"/>
      <c r="CO25" s="103">
        <f t="shared" si="13"/>
        <v>212</v>
      </c>
      <c r="CP25" s="112">
        <f t="shared" si="14"/>
        <v>6.625</v>
      </c>
      <c r="CQ25" s="41">
        <v>8</v>
      </c>
      <c r="CR25" s="103"/>
      <c r="CS25" s="41">
        <v>5</v>
      </c>
      <c r="CT25" s="103"/>
      <c r="CU25" s="41">
        <v>7</v>
      </c>
      <c r="CV25" s="103"/>
      <c r="CW25" s="41">
        <v>7</v>
      </c>
      <c r="CX25" s="103"/>
      <c r="CY25" s="41"/>
      <c r="CZ25" s="103"/>
      <c r="DA25" s="103">
        <f t="shared" si="15"/>
        <v>111</v>
      </c>
      <c r="DB25" s="70">
        <f t="shared" si="16"/>
        <v>6.529411764705882</v>
      </c>
      <c r="DC25" s="70">
        <f t="shared" si="17"/>
        <v>6.591836734693878</v>
      </c>
      <c r="DD25" s="103"/>
      <c r="DE25" s="41"/>
      <c r="DF25" s="103"/>
      <c r="DG25" s="41"/>
      <c r="DH25" s="103"/>
      <c r="DI25" s="41"/>
      <c r="DJ25" s="103"/>
      <c r="DK25" s="41"/>
    </row>
    <row r="26" spans="1:115" ht="15">
      <c r="A26" s="4">
        <v>22</v>
      </c>
      <c r="B26" s="13" t="s">
        <v>148</v>
      </c>
      <c r="C26" s="24" t="s">
        <v>100</v>
      </c>
      <c r="D26" s="11">
        <v>33780</v>
      </c>
      <c r="E26" s="4" t="s">
        <v>101</v>
      </c>
      <c r="F26" s="13" t="s">
        <v>103</v>
      </c>
      <c r="G26" s="17" t="s">
        <v>35</v>
      </c>
      <c r="H26" s="41">
        <v>6</v>
      </c>
      <c r="I26" s="41"/>
      <c r="J26" s="41">
        <v>8</v>
      </c>
      <c r="K26" s="41"/>
      <c r="L26" s="41">
        <v>6</v>
      </c>
      <c r="M26" s="41"/>
      <c r="N26" s="41">
        <v>5</v>
      </c>
      <c r="O26" s="41">
        <v>4</v>
      </c>
      <c r="P26" s="41">
        <v>5</v>
      </c>
      <c r="Q26" s="41"/>
      <c r="R26" s="41">
        <v>5</v>
      </c>
      <c r="S26" s="41"/>
      <c r="T26" s="41">
        <v>7</v>
      </c>
      <c r="U26" s="41"/>
      <c r="V26" s="41">
        <f t="shared" si="0"/>
        <v>125</v>
      </c>
      <c r="W26" s="42">
        <f t="shared" si="1"/>
        <v>5.681818181818182</v>
      </c>
      <c r="X26" s="41">
        <v>5</v>
      </c>
      <c r="Y26" s="41"/>
      <c r="Z26" s="41">
        <v>6</v>
      </c>
      <c r="AA26" s="41"/>
      <c r="AB26" s="41">
        <v>6</v>
      </c>
      <c r="AC26" s="41"/>
      <c r="AD26" s="41">
        <v>5</v>
      </c>
      <c r="AE26" s="41"/>
      <c r="AF26" s="41">
        <v>5</v>
      </c>
      <c r="AG26" s="41">
        <v>3</v>
      </c>
      <c r="AH26" s="41">
        <v>6</v>
      </c>
      <c r="AI26" s="41"/>
      <c r="AJ26" s="41">
        <v>5</v>
      </c>
      <c r="AK26" s="41">
        <v>4</v>
      </c>
      <c r="AL26" s="41">
        <f t="shared" si="2"/>
        <v>142</v>
      </c>
      <c r="AM26" s="42">
        <f t="shared" si="3"/>
        <v>5.461538461538462</v>
      </c>
      <c r="AN26" s="42">
        <f t="shared" si="4"/>
        <v>5.5625</v>
      </c>
      <c r="AO26" s="43" t="str">
        <f t="shared" si="5"/>
        <v>Trung b×nh</v>
      </c>
      <c r="AP26" s="41">
        <f t="shared" si="6"/>
        <v>0</v>
      </c>
      <c r="AQ26" s="44" t="str">
        <f t="shared" si="7"/>
        <v>Lªn líp</v>
      </c>
      <c r="AR26" s="41">
        <v>7</v>
      </c>
      <c r="AS26" s="41"/>
      <c r="AT26" s="41">
        <v>6</v>
      </c>
      <c r="AU26" s="41"/>
      <c r="AV26" s="41">
        <v>6</v>
      </c>
      <c r="AW26" s="41"/>
      <c r="AX26" s="41">
        <v>5</v>
      </c>
      <c r="AY26" s="41"/>
      <c r="AZ26" s="41">
        <v>6</v>
      </c>
      <c r="BA26" s="41"/>
      <c r="BB26" s="41">
        <v>5</v>
      </c>
      <c r="BC26" s="41"/>
      <c r="BD26" s="41">
        <v>5</v>
      </c>
      <c r="BE26" s="41"/>
      <c r="BF26" s="41">
        <v>5</v>
      </c>
      <c r="BG26" s="41"/>
      <c r="BH26" s="41">
        <f t="shared" si="8"/>
        <v>171</v>
      </c>
      <c r="BI26" s="70">
        <f t="shared" si="9"/>
        <v>5.7</v>
      </c>
      <c r="BJ26" s="41">
        <v>6</v>
      </c>
      <c r="BK26" s="41"/>
      <c r="BL26" s="41">
        <v>5</v>
      </c>
      <c r="BM26" s="41">
        <v>4</v>
      </c>
      <c r="BN26" s="41">
        <v>5</v>
      </c>
      <c r="BO26" s="41">
        <v>3</v>
      </c>
      <c r="BP26" s="41">
        <v>6</v>
      </c>
      <c r="BQ26" s="41"/>
      <c r="BR26" s="41">
        <v>6</v>
      </c>
      <c r="BS26" s="41"/>
      <c r="BT26" s="41">
        <v>5</v>
      </c>
      <c r="BU26" s="41"/>
      <c r="BV26" s="103">
        <f t="shared" si="10"/>
        <v>127</v>
      </c>
      <c r="BW26" s="70">
        <f t="shared" si="11"/>
        <v>5.521739130434782</v>
      </c>
      <c r="BX26" s="112">
        <f t="shared" si="12"/>
        <v>5.622641509433962</v>
      </c>
      <c r="BY26" s="135" t="s">
        <v>513</v>
      </c>
      <c r="BZ26" s="135" t="s">
        <v>522</v>
      </c>
      <c r="CA26" s="41">
        <v>5</v>
      </c>
      <c r="CB26" s="103"/>
      <c r="CC26" s="41">
        <v>5</v>
      </c>
      <c r="CD26" s="103">
        <v>4</v>
      </c>
      <c r="CE26" s="41">
        <v>7</v>
      </c>
      <c r="CF26" s="103"/>
      <c r="CG26" s="41">
        <v>6</v>
      </c>
      <c r="CH26" s="103"/>
      <c r="CI26" s="41">
        <v>6</v>
      </c>
      <c r="CJ26" s="103"/>
      <c r="CK26" s="41">
        <v>7</v>
      </c>
      <c r="CL26" s="103"/>
      <c r="CM26" s="41">
        <v>8</v>
      </c>
      <c r="CN26" s="103"/>
      <c r="CO26" s="103">
        <f t="shared" si="13"/>
        <v>204</v>
      </c>
      <c r="CP26" s="112">
        <f t="shared" si="14"/>
        <v>6.375</v>
      </c>
      <c r="CQ26" s="41">
        <v>7</v>
      </c>
      <c r="CR26" s="103"/>
      <c r="CS26" s="41">
        <v>5</v>
      </c>
      <c r="CT26" s="103">
        <v>4</v>
      </c>
      <c r="CU26" s="41">
        <v>8</v>
      </c>
      <c r="CV26" s="103"/>
      <c r="CW26" s="41">
        <v>5</v>
      </c>
      <c r="CX26" s="103"/>
      <c r="CY26" s="41"/>
      <c r="CZ26" s="103"/>
      <c r="DA26" s="103">
        <f t="shared" si="15"/>
        <v>105</v>
      </c>
      <c r="DB26" s="70">
        <f t="shared" si="16"/>
        <v>6.176470588235294</v>
      </c>
      <c r="DC26" s="70">
        <f t="shared" si="17"/>
        <v>6.3061224489795915</v>
      </c>
      <c r="DD26" s="103"/>
      <c r="DE26" s="41"/>
      <c r="DF26" s="103"/>
      <c r="DG26" s="41"/>
      <c r="DH26" s="103"/>
      <c r="DI26" s="41"/>
      <c r="DJ26" s="103"/>
      <c r="DK26" s="41"/>
    </row>
    <row r="27" spans="1:115" ht="15">
      <c r="A27" s="4">
        <v>23</v>
      </c>
      <c r="B27" s="13" t="s">
        <v>149</v>
      </c>
      <c r="C27" s="24" t="s">
        <v>100</v>
      </c>
      <c r="D27" s="11">
        <v>32760</v>
      </c>
      <c r="E27" s="4" t="s">
        <v>48</v>
      </c>
      <c r="F27" s="13" t="s">
        <v>150</v>
      </c>
      <c r="G27" s="17" t="s">
        <v>35</v>
      </c>
      <c r="H27" s="41">
        <v>7</v>
      </c>
      <c r="I27" s="41"/>
      <c r="J27" s="41">
        <v>8</v>
      </c>
      <c r="K27" s="41"/>
      <c r="L27" s="41">
        <v>6</v>
      </c>
      <c r="M27" s="41"/>
      <c r="N27" s="41">
        <v>5</v>
      </c>
      <c r="O27" s="41">
        <v>4</v>
      </c>
      <c r="P27" s="41">
        <v>5</v>
      </c>
      <c r="Q27" s="41"/>
      <c r="R27" s="41">
        <v>8</v>
      </c>
      <c r="S27" s="41"/>
      <c r="T27" s="41">
        <v>8</v>
      </c>
      <c r="U27" s="41"/>
      <c r="V27" s="41">
        <f t="shared" si="0"/>
        <v>144</v>
      </c>
      <c r="W27" s="42">
        <f t="shared" si="1"/>
        <v>6.545454545454546</v>
      </c>
      <c r="X27" s="41">
        <v>5</v>
      </c>
      <c r="Y27" s="41"/>
      <c r="Z27" s="41">
        <v>6</v>
      </c>
      <c r="AA27" s="41"/>
      <c r="AB27" s="41">
        <v>6</v>
      </c>
      <c r="AC27" s="41"/>
      <c r="AD27" s="41">
        <v>5</v>
      </c>
      <c r="AE27" s="41"/>
      <c r="AF27" s="41">
        <v>8</v>
      </c>
      <c r="AG27" s="41"/>
      <c r="AH27" s="41">
        <v>8</v>
      </c>
      <c r="AI27" s="41"/>
      <c r="AJ27" s="41">
        <v>6</v>
      </c>
      <c r="AK27" s="41"/>
      <c r="AL27" s="41">
        <f t="shared" si="2"/>
        <v>170</v>
      </c>
      <c r="AM27" s="42">
        <f t="shared" si="3"/>
        <v>6.538461538461538</v>
      </c>
      <c r="AN27" s="42">
        <f t="shared" si="4"/>
        <v>6.541666666666667</v>
      </c>
      <c r="AO27" s="43" t="str">
        <f t="shared" si="5"/>
        <v>TB Kh¸</v>
      </c>
      <c r="AP27" s="41">
        <f t="shared" si="6"/>
        <v>0</v>
      </c>
      <c r="AQ27" s="44" t="str">
        <f t="shared" si="7"/>
        <v>Lªn líp</v>
      </c>
      <c r="AR27" s="41">
        <v>6</v>
      </c>
      <c r="AS27" s="41"/>
      <c r="AT27" s="41">
        <v>8</v>
      </c>
      <c r="AU27" s="41"/>
      <c r="AV27" s="41">
        <v>5</v>
      </c>
      <c r="AW27" s="41"/>
      <c r="AX27" s="41">
        <v>4</v>
      </c>
      <c r="AY27" s="41">
        <v>4</v>
      </c>
      <c r="AZ27" s="41">
        <v>5</v>
      </c>
      <c r="BA27" s="41"/>
      <c r="BB27" s="41">
        <v>6</v>
      </c>
      <c r="BC27" s="41"/>
      <c r="BD27" s="41">
        <v>5</v>
      </c>
      <c r="BE27" s="41"/>
      <c r="BF27" s="41">
        <v>5</v>
      </c>
      <c r="BG27" s="41">
        <v>4</v>
      </c>
      <c r="BH27" s="41">
        <f t="shared" si="8"/>
        <v>164</v>
      </c>
      <c r="BI27" s="70">
        <f t="shared" si="9"/>
        <v>5.466666666666667</v>
      </c>
      <c r="BJ27" s="41">
        <v>6</v>
      </c>
      <c r="BK27" s="41"/>
      <c r="BL27" s="41">
        <v>5</v>
      </c>
      <c r="BM27" s="41">
        <v>4</v>
      </c>
      <c r="BN27" s="41">
        <v>7</v>
      </c>
      <c r="BO27" s="41"/>
      <c r="BP27" s="41">
        <v>6</v>
      </c>
      <c r="BQ27" s="41"/>
      <c r="BR27" s="41">
        <v>6</v>
      </c>
      <c r="BS27" s="41"/>
      <c r="BT27" s="41">
        <v>5</v>
      </c>
      <c r="BU27" s="41">
        <v>4</v>
      </c>
      <c r="BV27" s="103">
        <f t="shared" si="10"/>
        <v>135</v>
      </c>
      <c r="BW27" s="70">
        <f t="shared" si="11"/>
        <v>5.869565217391305</v>
      </c>
      <c r="BX27" s="112">
        <f t="shared" si="12"/>
        <v>5.6415094339622645</v>
      </c>
      <c r="BY27" s="135" t="s">
        <v>513</v>
      </c>
      <c r="BZ27" s="135" t="s">
        <v>522</v>
      </c>
      <c r="CA27" s="41">
        <v>6</v>
      </c>
      <c r="CB27" s="103"/>
      <c r="CC27" s="41">
        <v>8</v>
      </c>
      <c r="CD27" s="103"/>
      <c r="CE27" s="41">
        <v>6</v>
      </c>
      <c r="CF27" s="103"/>
      <c r="CG27" s="41">
        <v>6</v>
      </c>
      <c r="CH27" s="103"/>
      <c r="CI27" s="41">
        <v>5</v>
      </c>
      <c r="CJ27" s="103"/>
      <c r="CK27" s="41">
        <v>8</v>
      </c>
      <c r="CL27" s="103"/>
      <c r="CM27" s="41">
        <v>8</v>
      </c>
      <c r="CN27" s="103"/>
      <c r="CO27" s="103">
        <f t="shared" si="13"/>
        <v>218</v>
      </c>
      <c r="CP27" s="112">
        <f t="shared" si="14"/>
        <v>6.8125</v>
      </c>
      <c r="CQ27" s="41">
        <v>8</v>
      </c>
      <c r="CR27" s="103"/>
      <c r="CS27" s="41">
        <v>6</v>
      </c>
      <c r="CT27" s="103">
        <v>4</v>
      </c>
      <c r="CU27" s="41">
        <v>7</v>
      </c>
      <c r="CV27" s="103"/>
      <c r="CW27" s="41">
        <v>5</v>
      </c>
      <c r="CX27" s="103"/>
      <c r="CY27" s="41"/>
      <c r="CZ27" s="103"/>
      <c r="DA27" s="103">
        <f t="shared" si="15"/>
        <v>111</v>
      </c>
      <c r="DB27" s="70">
        <f t="shared" si="16"/>
        <v>6.529411764705882</v>
      </c>
      <c r="DC27" s="70">
        <f t="shared" si="17"/>
        <v>6.714285714285714</v>
      </c>
      <c r="DD27" s="103"/>
      <c r="DE27" s="41"/>
      <c r="DF27" s="103"/>
      <c r="DG27" s="41"/>
      <c r="DH27" s="103"/>
      <c r="DI27" s="41"/>
      <c r="DJ27" s="103"/>
      <c r="DK27" s="41"/>
    </row>
    <row r="28" spans="1:115" ht="15">
      <c r="A28" s="4">
        <v>24</v>
      </c>
      <c r="B28" s="13" t="s">
        <v>151</v>
      </c>
      <c r="C28" s="24" t="s">
        <v>100</v>
      </c>
      <c r="D28" s="11">
        <v>33657</v>
      </c>
      <c r="E28" s="4" t="s">
        <v>101</v>
      </c>
      <c r="F28" s="13" t="s">
        <v>152</v>
      </c>
      <c r="G28" s="17" t="s">
        <v>35</v>
      </c>
      <c r="H28" s="41">
        <v>6</v>
      </c>
      <c r="I28" s="41"/>
      <c r="J28" s="41">
        <v>7</v>
      </c>
      <c r="K28" s="41"/>
      <c r="L28" s="41">
        <v>7</v>
      </c>
      <c r="M28" s="41"/>
      <c r="N28" s="41">
        <v>5</v>
      </c>
      <c r="O28" s="41"/>
      <c r="P28" s="41">
        <v>5</v>
      </c>
      <c r="Q28" s="41"/>
      <c r="R28" s="41">
        <v>5</v>
      </c>
      <c r="S28" s="41"/>
      <c r="T28" s="41">
        <v>5</v>
      </c>
      <c r="U28" s="41"/>
      <c r="V28" s="41">
        <f t="shared" si="0"/>
        <v>124</v>
      </c>
      <c r="W28" s="42">
        <f t="shared" si="1"/>
        <v>5.636363636363637</v>
      </c>
      <c r="X28" s="41">
        <v>6</v>
      </c>
      <c r="Y28" s="41"/>
      <c r="Z28" s="41">
        <v>6</v>
      </c>
      <c r="AA28" s="41"/>
      <c r="AB28" s="41">
        <v>6</v>
      </c>
      <c r="AC28" s="41"/>
      <c r="AD28" s="41">
        <v>5</v>
      </c>
      <c r="AE28" s="41"/>
      <c r="AF28" s="41">
        <v>6</v>
      </c>
      <c r="AG28" s="41">
        <v>3</v>
      </c>
      <c r="AH28" s="41">
        <v>6</v>
      </c>
      <c r="AI28" s="41"/>
      <c r="AJ28" s="41">
        <v>5</v>
      </c>
      <c r="AK28" s="41"/>
      <c r="AL28" s="41">
        <f t="shared" si="2"/>
        <v>150</v>
      </c>
      <c r="AM28" s="42">
        <f t="shared" si="3"/>
        <v>5.769230769230769</v>
      </c>
      <c r="AN28" s="42">
        <f t="shared" si="4"/>
        <v>5.708333333333333</v>
      </c>
      <c r="AO28" s="43" t="str">
        <f t="shared" si="5"/>
        <v>Trung b×nh</v>
      </c>
      <c r="AP28" s="41">
        <f t="shared" si="6"/>
        <v>0</v>
      </c>
      <c r="AQ28" s="44" t="str">
        <f t="shared" si="7"/>
        <v>Lªn líp</v>
      </c>
      <c r="AR28" s="41">
        <v>7</v>
      </c>
      <c r="AS28" s="41"/>
      <c r="AT28" s="41">
        <v>7</v>
      </c>
      <c r="AU28" s="41"/>
      <c r="AV28" s="41">
        <v>6</v>
      </c>
      <c r="AW28" s="41"/>
      <c r="AX28" s="41">
        <v>6</v>
      </c>
      <c r="AY28" s="41"/>
      <c r="AZ28" s="41">
        <v>5</v>
      </c>
      <c r="BA28" s="41"/>
      <c r="BB28" s="41">
        <v>5</v>
      </c>
      <c r="BC28" s="41"/>
      <c r="BD28" s="41">
        <v>5</v>
      </c>
      <c r="BE28" s="41"/>
      <c r="BF28" s="41">
        <v>6</v>
      </c>
      <c r="BG28" s="41" t="s">
        <v>556</v>
      </c>
      <c r="BH28" s="41">
        <f t="shared" si="8"/>
        <v>178</v>
      </c>
      <c r="BI28" s="70">
        <f t="shared" si="9"/>
        <v>5.933333333333334</v>
      </c>
      <c r="BJ28" s="41">
        <v>8</v>
      </c>
      <c r="BK28" s="41"/>
      <c r="BL28" s="41">
        <v>7</v>
      </c>
      <c r="BM28" s="41">
        <v>4</v>
      </c>
      <c r="BN28" s="41">
        <v>5</v>
      </c>
      <c r="BO28" s="41"/>
      <c r="BP28" s="41">
        <v>6</v>
      </c>
      <c r="BQ28" s="41"/>
      <c r="BR28" s="41">
        <v>6</v>
      </c>
      <c r="BS28" s="41"/>
      <c r="BT28" s="41">
        <v>7</v>
      </c>
      <c r="BU28" s="41"/>
      <c r="BV28" s="103">
        <f t="shared" si="10"/>
        <v>149</v>
      </c>
      <c r="BW28" s="70">
        <f t="shared" si="11"/>
        <v>6.478260869565218</v>
      </c>
      <c r="BX28" s="112">
        <f t="shared" si="12"/>
        <v>6.169811320754717</v>
      </c>
      <c r="BY28" s="135" t="s">
        <v>568</v>
      </c>
      <c r="BZ28" s="135" t="s">
        <v>522</v>
      </c>
      <c r="CA28" s="41">
        <v>5</v>
      </c>
      <c r="CB28" s="103"/>
      <c r="CC28" s="41">
        <v>5</v>
      </c>
      <c r="CD28" s="103">
        <v>4</v>
      </c>
      <c r="CE28" s="41">
        <v>5</v>
      </c>
      <c r="CF28" s="103"/>
      <c r="CG28" s="41">
        <v>5</v>
      </c>
      <c r="CH28" s="103"/>
      <c r="CI28" s="41">
        <v>5</v>
      </c>
      <c r="CJ28" s="103"/>
      <c r="CK28" s="41">
        <v>6</v>
      </c>
      <c r="CL28" s="103"/>
      <c r="CM28" s="41">
        <v>5</v>
      </c>
      <c r="CN28" s="103"/>
      <c r="CO28" s="103">
        <f t="shared" si="13"/>
        <v>165</v>
      </c>
      <c r="CP28" s="112">
        <f t="shared" si="14"/>
        <v>5.15625</v>
      </c>
      <c r="CQ28" s="41">
        <v>8</v>
      </c>
      <c r="CR28" s="103"/>
      <c r="CS28" s="41">
        <v>8</v>
      </c>
      <c r="CT28" s="103"/>
      <c r="CU28" s="41">
        <v>8</v>
      </c>
      <c r="CV28" s="103"/>
      <c r="CW28" s="41">
        <v>7</v>
      </c>
      <c r="CX28" s="103"/>
      <c r="CY28" s="41"/>
      <c r="CZ28" s="103"/>
      <c r="DA28" s="103">
        <f t="shared" si="15"/>
        <v>133</v>
      </c>
      <c r="DB28" s="70">
        <f t="shared" si="16"/>
        <v>7.823529411764706</v>
      </c>
      <c r="DC28" s="70">
        <f t="shared" si="17"/>
        <v>6.081632653061225</v>
      </c>
      <c r="DD28" s="103"/>
      <c r="DE28" s="41"/>
      <c r="DF28" s="103"/>
      <c r="DG28" s="41"/>
      <c r="DH28" s="103"/>
      <c r="DI28" s="41"/>
      <c r="DJ28" s="103"/>
      <c r="DK28" s="41"/>
    </row>
    <row r="29" spans="1:115" ht="15">
      <c r="A29" s="4">
        <v>25</v>
      </c>
      <c r="B29" s="13" t="s">
        <v>121</v>
      </c>
      <c r="C29" s="24" t="s">
        <v>51</v>
      </c>
      <c r="D29" s="11">
        <v>33707</v>
      </c>
      <c r="E29" s="4" t="s">
        <v>101</v>
      </c>
      <c r="F29" s="13" t="s">
        <v>76</v>
      </c>
      <c r="G29" s="17" t="s">
        <v>46</v>
      </c>
      <c r="H29" s="41">
        <v>8</v>
      </c>
      <c r="I29" s="41"/>
      <c r="J29" s="41">
        <v>7</v>
      </c>
      <c r="K29" s="41"/>
      <c r="L29" s="41">
        <v>7</v>
      </c>
      <c r="M29" s="41"/>
      <c r="N29" s="41">
        <v>6</v>
      </c>
      <c r="O29" s="41"/>
      <c r="P29" s="41">
        <v>7</v>
      </c>
      <c r="Q29" s="41"/>
      <c r="R29" s="41">
        <v>5</v>
      </c>
      <c r="S29" s="41"/>
      <c r="T29" s="41">
        <v>8</v>
      </c>
      <c r="U29" s="41"/>
      <c r="V29" s="41">
        <f t="shared" si="0"/>
        <v>145</v>
      </c>
      <c r="W29" s="42">
        <f t="shared" si="1"/>
        <v>6.590909090909091</v>
      </c>
      <c r="X29" s="41">
        <v>6</v>
      </c>
      <c r="Y29" s="41"/>
      <c r="Z29" s="41">
        <v>8</v>
      </c>
      <c r="AA29" s="41"/>
      <c r="AB29" s="41">
        <v>7</v>
      </c>
      <c r="AC29" s="41"/>
      <c r="AD29" s="41">
        <v>7</v>
      </c>
      <c r="AE29" s="41"/>
      <c r="AF29" s="41">
        <v>5</v>
      </c>
      <c r="AG29" s="41"/>
      <c r="AH29" s="41">
        <v>8</v>
      </c>
      <c r="AI29" s="41"/>
      <c r="AJ29" s="41">
        <v>8</v>
      </c>
      <c r="AK29" s="41"/>
      <c r="AL29" s="41">
        <f t="shared" si="2"/>
        <v>180</v>
      </c>
      <c r="AM29" s="42">
        <f t="shared" si="3"/>
        <v>6.923076923076923</v>
      </c>
      <c r="AN29" s="42">
        <f t="shared" si="4"/>
        <v>6.770833333333333</v>
      </c>
      <c r="AO29" s="43" t="str">
        <f t="shared" si="5"/>
        <v>TB Kh¸</v>
      </c>
      <c r="AP29" s="41">
        <f t="shared" si="6"/>
        <v>0</v>
      </c>
      <c r="AQ29" s="44" t="str">
        <f t="shared" si="7"/>
        <v>Lªn líp</v>
      </c>
      <c r="AR29" s="41">
        <v>7</v>
      </c>
      <c r="AS29" s="41"/>
      <c r="AT29" s="41">
        <v>9</v>
      </c>
      <c r="AU29" s="41"/>
      <c r="AV29" s="41">
        <v>7</v>
      </c>
      <c r="AW29" s="41"/>
      <c r="AX29" s="41">
        <v>7</v>
      </c>
      <c r="AY29" s="41"/>
      <c r="AZ29" s="41">
        <v>9</v>
      </c>
      <c r="BA29" s="41"/>
      <c r="BB29" s="41">
        <v>8</v>
      </c>
      <c r="BC29" s="41"/>
      <c r="BD29" s="41">
        <v>6</v>
      </c>
      <c r="BE29" s="41"/>
      <c r="BF29" s="41">
        <v>8</v>
      </c>
      <c r="BG29" s="41"/>
      <c r="BH29" s="41">
        <f t="shared" si="8"/>
        <v>225</v>
      </c>
      <c r="BI29" s="70">
        <f t="shared" si="9"/>
        <v>7.5</v>
      </c>
      <c r="BJ29" s="41">
        <v>7</v>
      </c>
      <c r="BK29" s="41"/>
      <c r="BL29" s="41">
        <v>8</v>
      </c>
      <c r="BM29" s="41"/>
      <c r="BN29" s="41">
        <v>8</v>
      </c>
      <c r="BO29" s="41"/>
      <c r="BP29" s="41">
        <v>10</v>
      </c>
      <c r="BQ29" s="41"/>
      <c r="BR29" s="41">
        <v>8</v>
      </c>
      <c r="BS29" s="41"/>
      <c r="BT29" s="41">
        <v>7</v>
      </c>
      <c r="BU29" s="41"/>
      <c r="BV29" s="103">
        <f t="shared" si="10"/>
        <v>187</v>
      </c>
      <c r="BW29" s="70">
        <f t="shared" si="11"/>
        <v>8.130434782608695</v>
      </c>
      <c r="BX29" s="112">
        <f t="shared" si="12"/>
        <v>7.773584905660377</v>
      </c>
      <c r="BY29" s="135" t="s">
        <v>511</v>
      </c>
      <c r="BZ29" s="135" t="s">
        <v>522</v>
      </c>
      <c r="CA29" s="41">
        <v>8</v>
      </c>
      <c r="CB29" s="103"/>
      <c r="CC29" s="41">
        <v>9</v>
      </c>
      <c r="CD29" s="103"/>
      <c r="CE29" s="41">
        <v>8</v>
      </c>
      <c r="CF29" s="103"/>
      <c r="CG29" s="41">
        <v>8</v>
      </c>
      <c r="CH29" s="103"/>
      <c r="CI29" s="41">
        <v>7</v>
      </c>
      <c r="CJ29" s="103"/>
      <c r="CK29" s="41">
        <v>7</v>
      </c>
      <c r="CL29" s="103"/>
      <c r="CM29" s="41">
        <v>9</v>
      </c>
      <c r="CN29" s="103"/>
      <c r="CO29" s="103">
        <f t="shared" si="13"/>
        <v>257</v>
      </c>
      <c r="CP29" s="112">
        <f t="shared" si="14"/>
        <v>8.03125</v>
      </c>
      <c r="CQ29" s="41">
        <v>9</v>
      </c>
      <c r="CR29" s="103"/>
      <c r="CS29" s="41">
        <v>8</v>
      </c>
      <c r="CT29" s="103"/>
      <c r="CU29" s="41">
        <v>9</v>
      </c>
      <c r="CV29" s="103"/>
      <c r="CW29" s="41">
        <v>8</v>
      </c>
      <c r="CX29" s="103"/>
      <c r="CY29" s="41"/>
      <c r="CZ29" s="103"/>
      <c r="DA29" s="103">
        <f t="shared" si="15"/>
        <v>144</v>
      </c>
      <c r="DB29" s="70">
        <f t="shared" si="16"/>
        <v>8.470588235294118</v>
      </c>
      <c r="DC29" s="70">
        <f t="shared" si="17"/>
        <v>8.183673469387756</v>
      </c>
      <c r="DD29" s="103"/>
      <c r="DE29" s="41"/>
      <c r="DF29" s="103"/>
      <c r="DG29" s="41"/>
      <c r="DH29" s="103"/>
      <c r="DI29" s="41"/>
      <c r="DJ29" s="103"/>
      <c r="DK29" s="41"/>
    </row>
    <row r="30" spans="1:115" ht="15">
      <c r="A30" s="4">
        <v>26</v>
      </c>
      <c r="B30" s="13" t="s">
        <v>153</v>
      </c>
      <c r="C30" s="24" t="s">
        <v>154</v>
      </c>
      <c r="D30" s="11">
        <v>33958</v>
      </c>
      <c r="E30" s="4" t="s">
        <v>101</v>
      </c>
      <c r="F30" s="13" t="s">
        <v>42</v>
      </c>
      <c r="G30" s="17" t="s">
        <v>35</v>
      </c>
      <c r="H30" s="41">
        <v>6</v>
      </c>
      <c r="I30" s="41"/>
      <c r="J30" s="41">
        <v>6</v>
      </c>
      <c r="K30" s="41"/>
      <c r="L30" s="41">
        <v>5</v>
      </c>
      <c r="M30" s="41"/>
      <c r="N30" s="41">
        <v>5</v>
      </c>
      <c r="O30" s="41"/>
      <c r="P30" s="41">
        <v>5</v>
      </c>
      <c r="Q30" s="41"/>
      <c r="R30" s="41">
        <v>5</v>
      </c>
      <c r="S30" s="41"/>
      <c r="T30" s="41">
        <v>7</v>
      </c>
      <c r="U30" s="41"/>
      <c r="V30" s="41">
        <f t="shared" si="0"/>
        <v>118</v>
      </c>
      <c r="W30" s="42">
        <f t="shared" si="1"/>
        <v>5.363636363636363</v>
      </c>
      <c r="X30" s="41">
        <v>6</v>
      </c>
      <c r="Y30" s="41"/>
      <c r="Z30" s="41">
        <v>6</v>
      </c>
      <c r="AA30" s="41"/>
      <c r="AB30" s="41">
        <v>7</v>
      </c>
      <c r="AC30" s="41"/>
      <c r="AD30" s="41">
        <v>6</v>
      </c>
      <c r="AE30" s="41"/>
      <c r="AF30" s="41">
        <v>6</v>
      </c>
      <c r="AG30" s="41">
        <v>4</v>
      </c>
      <c r="AH30" s="41">
        <v>5</v>
      </c>
      <c r="AI30" s="41"/>
      <c r="AJ30" s="41">
        <v>7</v>
      </c>
      <c r="AK30" s="41"/>
      <c r="AL30" s="41">
        <f t="shared" si="2"/>
        <v>158</v>
      </c>
      <c r="AM30" s="42">
        <f t="shared" si="3"/>
        <v>6.076923076923077</v>
      </c>
      <c r="AN30" s="42">
        <f t="shared" si="4"/>
        <v>5.75</v>
      </c>
      <c r="AO30" s="43" t="str">
        <f t="shared" si="5"/>
        <v>Trung b×nh</v>
      </c>
      <c r="AP30" s="41">
        <f t="shared" si="6"/>
        <v>0</v>
      </c>
      <c r="AQ30" s="44" t="str">
        <f t="shared" si="7"/>
        <v>Lªn líp</v>
      </c>
      <c r="AR30" s="41">
        <v>6</v>
      </c>
      <c r="AS30" s="41"/>
      <c r="AT30" s="41">
        <v>7</v>
      </c>
      <c r="AU30" s="41"/>
      <c r="AV30" s="41">
        <v>8</v>
      </c>
      <c r="AW30" s="41"/>
      <c r="AX30" s="41">
        <v>7</v>
      </c>
      <c r="AY30" s="41"/>
      <c r="AZ30" s="41">
        <v>7</v>
      </c>
      <c r="BA30" s="41"/>
      <c r="BB30" s="41">
        <v>7</v>
      </c>
      <c r="BC30" s="41"/>
      <c r="BD30" s="41">
        <v>5</v>
      </c>
      <c r="BE30" s="41"/>
      <c r="BF30" s="41">
        <v>5</v>
      </c>
      <c r="BG30" s="41"/>
      <c r="BH30" s="41">
        <f t="shared" si="8"/>
        <v>194</v>
      </c>
      <c r="BI30" s="70">
        <f t="shared" si="9"/>
        <v>6.466666666666667</v>
      </c>
      <c r="BJ30" s="41">
        <v>6</v>
      </c>
      <c r="BK30" s="41"/>
      <c r="BL30" s="41">
        <v>6</v>
      </c>
      <c r="BM30" s="41"/>
      <c r="BN30" s="41">
        <v>5</v>
      </c>
      <c r="BO30" s="41">
        <v>4</v>
      </c>
      <c r="BP30" s="41">
        <v>6</v>
      </c>
      <c r="BQ30" s="41"/>
      <c r="BR30" s="41">
        <v>7</v>
      </c>
      <c r="BS30" s="41"/>
      <c r="BT30" s="41">
        <v>6</v>
      </c>
      <c r="BU30" s="41"/>
      <c r="BV30" s="103">
        <f t="shared" si="10"/>
        <v>137</v>
      </c>
      <c r="BW30" s="70">
        <f t="shared" si="11"/>
        <v>5.956521739130435</v>
      </c>
      <c r="BX30" s="112">
        <f t="shared" si="12"/>
        <v>6.245283018867925</v>
      </c>
      <c r="BY30" s="135" t="s">
        <v>568</v>
      </c>
      <c r="BZ30" s="135" t="s">
        <v>522</v>
      </c>
      <c r="CA30" s="41">
        <v>9</v>
      </c>
      <c r="CB30" s="103"/>
      <c r="CC30" s="41">
        <v>6</v>
      </c>
      <c r="CD30" s="103"/>
      <c r="CE30" s="41">
        <v>6</v>
      </c>
      <c r="CF30" s="103"/>
      <c r="CG30" s="41">
        <v>7</v>
      </c>
      <c r="CH30" s="103"/>
      <c r="CI30" s="41">
        <v>8</v>
      </c>
      <c r="CJ30" s="103"/>
      <c r="CK30" s="41">
        <v>5</v>
      </c>
      <c r="CL30" s="103"/>
      <c r="CM30" s="41">
        <v>9</v>
      </c>
      <c r="CN30" s="103"/>
      <c r="CO30" s="103">
        <f t="shared" si="13"/>
        <v>231</v>
      </c>
      <c r="CP30" s="112">
        <f t="shared" si="14"/>
        <v>7.21875</v>
      </c>
      <c r="CQ30" s="41">
        <v>7</v>
      </c>
      <c r="CR30" s="103"/>
      <c r="CS30" s="41">
        <v>8</v>
      </c>
      <c r="CT30" s="103"/>
      <c r="CU30" s="41">
        <v>7</v>
      </c>
      <c r="CV30" s="103"/>
      <c r="CW30" s="41">
        <v>7</v>
      </c>
      <c r="CX30" s="103"/>
      <c r="CY30" s="41"/>
      <c r="CZ30" s="103"/>
      <c r="DA30" s="103">
        <f t="shared" si="15"/>
        <v>125</v>
      </c>
      <c r="DB30" s="70">
        <f t="shared" si="16"/>
        <v>7.352941176470588</v>
      </c>
      <c r="DC30" s="70">
        <f t="shared" si="17"/>
        <v>7.26530612244898</v>
      </c>
      <c r="DD30" s="103"/>
      <c r="DE30" s="41"/>
      <c r="DF30" s="103"/>
      <c r="DG30" s="41"/>
      <c r="DH30" s="103"/>
      <c r="DI30" s="41"/>
      <c r="DJ30" s="103"/>
      <c r="DK30" s="41"/>
    </row>
    <row r="31" spans="1:115" ht="15">
      <c r="A31" s="4">
        <v>27</v>
      </c>
      <c r="B31" s="13" t="s">
        <v>7</v>
      </c>
      <c r="C31" s="24" t="s">
        <v>71</v>
      </c>
      <c r="D31" s="11">
        <v>33893</v>
      </c>
      <c r="E31" s="4" t="s">
        <v>48</v>
      </c>
      <c r="F31" s="13" t="s">
        <v>47</v>
      </c>
      <c r="G31" s="17" t="s">
        <v>35</v>
      </c>
      <c r="H31" s="41">
        <v>6</v>
      </c>
      <c r="I31" s="41"/>
      <c r="J31" s="41">
        <v>7</v>
      </c>
      <c r="K31" s="41"/>
      <c r="L31" s="41">
        <v>6</v>
      </c>
      <c r="M31" s="41"/>
      <c r="N31" s="41">
        <v>5</v>
      </c>
      <c r="O31" s="41"/>
      <c r="P31" s="41">
        <v>5</v>
      </c>
      <c r="Q31" s="41"/>
      <c r="R31" s="41">
        <v>6</v>
      </c>
      <c r="S31" s="41"/>
      <c r="T31" s="41">
        <v>8</v>
      </c>
      <c r="U31" s="41"/>
      <c r="V31" s="41">
        <f t="shared" si="0"/>
        <v>134</v>
      </c>
      <c r="W31" s="42">
        <f t="shared" si="1"/>
        <v>6.090909090909091</v>
      </c>
      <c r="X31" s="41">
        <v>6</v>
      </c>
      <c r="Y31" s="41"/>
      <c r="Z31" s="41">
        <v>7</v>
      </c>
      <c r="AA31" s="41"/>
      <c r="AB31" s="41">
        <v>7</v>
      </c>
      <c r="AC31" s="41"/>
      <c r="AD31" s="41">
        <v>7</v>
      </c>
      <c r="AE31" s="41"/>
      <c r="AF31" s="41">
        <v>5</v>
      </c>
      <c r="AG31" s="41">
        <v>4</v>
      </c>
      <c r="AH31" s="41">
        <v>7</v>
      </c>
      <c r="AI31" s="41"/>
      <c r="AJ31" s="41">
        <v>7</v>
      </c>
      <c r="AK31" s="41"/>
      <c r="AL31" s="41">
        <f t="shared" si="2"/>
        <v>169</v>
      </c>
      <c r="AM31" s="42">
        <f t="shared" si="3"/>
        <v>6.5</v>
      </c>
      <c r="AN31" s="42">
        <f t="shared" si="4"/>
        <v>6.3125</v>
      </c>
      <c r="AO31" s="43" t="str">
        <f t="shared" si="5"/>
        <v>TB Kh¸</v>
      </c>
      <c r="AP31" s="41">
        <f t="shared" si="6"/>
        <v>0</v>
      </c>
      <c r="AQ31" s="44" t="str">
        <f t="shared" si="7"/>
        <v>Lªn líp</v>
      </c>
      <c r="AR31" s="41">
        <v>7</v>
      </c>
      <c r="AS31" s="41"/>
      <c r="AT31" s="41">
        <v>6</v>
      </c>
      <c r="AU31" s="41"/>
      <c r="AV31" s="41">
        <v>7</v>
      </c>
      <c r="AW31" s="41"/>
      <c r="AX31" s="41">
        <v>7</v>
      </c>
      <c r="AY31" s="41"/>
      <c r="AZ31" s="41">
        <v>5</v>
      </c>
      <c r="BA31" s="41"/>
      <c r="BB31" s="41">
        <v>8</v>
      </c>
      <c r="BC31" s="41"/>
      <c r="BD31" s="41">
        <v>5</v>
      </c>
      <c r="BE31" s="41">
        <v>4</v>
      </c>
      <c r="BF31" s="41">
        <v>7</v>
      </c>
      <c r="BG31" s="41"/>
      <c r="BH31" s="41">
        <f t="shared" si="8"/>
        <v>196</v>
      </c>
      <c r="BI31" s="70">
        <f t="shared" si="9"/>
        <v>6.533333333333333</v>
      </c>
      <c r="BJ31" s="41">
        <v>6</v>
      </c>
      <c r="BK31" s="41"/>
      <c r="BL31" s="41">
        <v>6</v>
      </c>
      <c r="BM31" s="41"/>
      <c r="BN31" s="41">
        <v>8</v>
      </c>
      <c r="BO31" s="41"/>
      <c r="BP31" s="41">
        <v>9</v>
      </c>
      <c r="BQ31" s="41"/>
      <c r="BR31" s="41">
        <v>8</v>
      </c>
      <c r="BS31" s="41"/>
      <c r="BT31" s="41">
        <v>7</v>
      </c>
      <c r="BU31" s="41"/>
      <c r="BV31" s="103">
        <f t="shared" si="10"/>
        <v>170</v>
      </c>
      <c r="BW31" s="70">
        <f t="shared" si="11"/>
        <v>7.391304347826087</v>
      </c>
      <c r="BX31" s="112">
        <f t="shared" si="12"/>
        <v>6.90566037735849</v>
      </c>
      <c r="BY31" s="135" t="s">
        <v>568</v>
      </c>
      <c r="BZ31" s="135" t="s">
        <v>522</v>
      </c>
      <c r="CA31" s="41">
        <v>8</v>
      </c>
      <c r="CB31" s="103"/>
      <c r="CC31" s="41">
        <v>6</v>
      </c>
      <c r="CD31" s="103"/>
      <c r="CE31" s="41">
        <v>7</v>
      </c>
      <c r="CF31" s="103"/>
      <c r="CG31" s="41">
        <v>7</v>
      </c>
      <c r="CH31" s="103"/>
      <c r="CI31" s="41">
        <v>7</v>
      </c>
      <c r="CJ31" s="103">
        <v>4</v>
      </c>
      <c r="CK31" s="41">
        <v>5</v>
      </c>
      <c r="CL31" s="103"/>
      <c r="CM31" s="41">
        <v>9</v>
      </c>
      <c r="CN31" s="103"/>
      <c r="CO31" s="103">
        <f t="shared" si="13"/>
        <v>226</v>
      </c>
      <c r="CP31" s="112">
        <f t="shared" si="14"/>
        <v>7.0625</v>
      </c>
      <c r="CQ31" s="41">
        <v>8</v>
      </c>
      <c r="CR31" s="103"/>
      <c r="CS31" s="41">
        <v>7</v>
      </c>
      <c r="CT31" s="103"/>
      <c r="CU31" s="41">
        <v>8</v>
      </c>
      <c r="CV31" s="103"/>
      <c r="CW31" s="41">
        <v>7</v>
      </c>
      <c r="CX31" s="103"/>
      <c r="CY31" s="41"/>
      <c r="CZ31" s="103"/>
      <c r="DA31" s="103">
        <f t="shared" si="15"/>
        <v>127</v>
      </c>
      <c r="DB31" s="70">
        <f t="shared" si="16"/>
        <v>7.470588235294118</v>
      </c>
      <c r="DC31" s="70">
        <f t="shared" si="17"/>
        <v>7.204081632653061</v>
      </c>
      <c r="DD31" s="103"/>
      <c r="DE31" s="41"/>
      <c r="DF31" s="103"/>
      <c r="DG31" s="41"/>
      <c r="DH31" s="103"/>
      <c r="DI31" s="41"/>
      <c r="DJ31" s="103"/>
      <c r="DK31" s="41"/>
    </row>
    <row r="32" spans="1:115" ht="15">
      <c r="A32" s="4">
        <v>28</v>
      </c>
      <c r="B32" s="13" t="s">
        <v>124</v>
      </c>
      <c r="C32" s="24" t="s">
        <v>155</v>
      </c>
      <c r="D32" s="11">
        <v>33615</v>
      </c>
      <c r="E32" s="4" t="s">
        <v>101</v>
      </c>
      <c r="F32" s="13" t="s">
        <v>103</v>
      </c>
      <c r="G32" s="17" t="s">
        <v>35</v>
      </c>
      <c r="H32" s="41">
        <v>6</v>
      </c>
      <c r="I32" s="41"/>
      <c r="J32" s="41">
        <v>8</v>
      </c>
      <c r="K32" s="41"/>
      <c r="L32" s="41">
        <v>7</v>
      </c>
      <c r="M32" s="41"/>
      <c r="N32" s="41">
        <v>5</v>
      </c>
      <c r="O32" s="41"/>
      <c r="P32" s="41">
        <v>8</v>
      </c>
      <c r="Q32" s="41"/>
      <c r="R32" s="41">
        <v>9</v>
      </c>
      <c r="S32" s="41"/>
      <c r="T32" s="41">
        <v>8</v>
      </c>
      <c r="U32" s="41"/>
      <c r="V32" s="41">
        <f t="shared" si="0"/>
        <v>165</v>
      </c>
      <c r="W32" s="42">
        <f t="shared" si="1"/>
        <v>7.5</v>
      </c>
      <c r="X32" s="41">
        <v>6</v>
      </c>
      <c r="Y32" s="41"/>
      <c r="Z32" s="41">
        <v>6</v>
      </c>
      <c r="AA32" s="41"/>
      <c r="AB32" s="41">
        <v>8</v>
      </c>
      <c r="AC32" s="41"/>
      <c r="AD32" s="41">
        <v>8</v>
      </c>
      <c r="AE32" s="41"/>
      <c r="AF32" s="41">
        <v>9</v>
      </c>
      <c r="AG32" s="41"/>
      <c r="AH32" s="41">
        <v>10</v>
      </c>
      <c r="AI32" s="41"/>
      <c r="AJ32" s="41">
        <v>9</v>
      </c>
      <c r="AK32" s="41"/>
      <c r="AL32" s="41">
        <f t="shared" si="2"/>
        <v>214</v>
      </c>
      <c r="AM32" s="42">
        <f t="shared" si="3"/>
        <v>8.23076923076923</v>
      </c>
      <c r="AN32" s="42">
        <f t="shared" si="4"/>
        <v>7.895833333333333</v>
      </c>
      <c r="AO32" s="43" t="str">
        <f t="shared" si="5"/>
        <v>Kh¸</v>
      </c>
      <c r="AP32" s="41">
        <f t="shared" si="6"/>
        <v>0</v>
      </c>
      <c r="AQ32" s="44" t="str">
        <f t="shared" si="7"/>
        <v>Lªn líp</v>
      </c>
      <c r="AR32" s="41">
        <v>7</v>
      </c>
      <c r="AS32" s="41"/>
      <c r="AT32" s="41">
        <v>9</v>
      </c>
      <c r="AU32" s="41"/>
      <c r="AV32" s="41">
        <v>8</v>
      </c>
      <c r="AW32" s="41"/>
      <c r="AX32" s="41">
        <v>7</v>
      </c>
      <c r="AY32" s="41"/>
      <c r="AZ32" s="41">
        <v>6</v>
      </c>
      <c r="BA32" s="41"/>
      <c r="BB32" s="41">
        <v>7</v>
      </c>
      <c r="BC32" s="41"/>
      <c r="BD32" s="41">
        <v>7</v>
      </c>
      <c r="BE32" s="41"/>
      <c r="BF32" s="41">
        <v>8</v>
      </c>
      <c r="BG32" s="41"/>
      <c r="BH32" s="41">
        <f t="shared" si="8"/>
        <v>222</v>
      </c>
      <c r="BI32" s="70">
        <f t="shared" si="9"/>
        <v>7.4</v>
      </c>
      <c r="BJ32" s="41">
        <v>6</v>
      </c>
      <c r="BK32" s="41"/>
      <c r="BL32" s="41">
        <v>9</v>
      </c>
      <c r="BM32" s="41"/>
      <c r="BN32" s="41">
        <v>7</v>
      </c>
      <c r="BO32" s="41"/>
      <c r="BP32" s="41">
        <v>8</v>
      </c>
      <c r="BQ32" s="41"/>
      <c r="BR32" s="41">
        <v>9</v>
      </c>
      <c r="BS32" s="41"/>
      <c r="BT32" s="41">
        <v>7</v>
      </c>
      <c r="BU32" s="41"/>
      <c r="BV32" s="103">
        <f t="shared" si="10"/>
        <v>176</v>
      </c>
      <c r="BW32" s="70">
        <f t="shared" si="11"/>
        <v>7.6521739130434785</v>
      </c>
      <c r="BX32" s="112">
        <f t="shared" si="12"/>
        <v>7.509433962264151</v>
      </c>
      <c r="BY32" s="135" t="s">
        <v>511</v>
      </c>
      <c r="BZ32" s="135" t="s">
        <v>522</v>
      </c>
      <c r="CA32" s="41">
        <v>9</v>
      </c>
      <c r="CB32" s="103"/>
      <c r="CC32" s="41">
        <v>9</v>
      </c>
      <c r="CD32" s="103"/>
      <c r="CE32" s="41">
        <v>9</v>
      </c>
      <c r="CF32" s="103"/>
      <c r="CG32" s="41">
        <v>9</v>
      </c>
      <c r="CH32" s="103"/>
      <c r="CI32" s="41">
        <v>8</v>
      </c>
      <c r="CJ32" s="103"/>
      <c r="CK32" s="41">
        <v>10</v>
      </c>
      <c r="CL32" s="103"/>
      <c r="CM32" s="41">
        <v>9</v>
      </c>
      <c r="CN32" s="103"/>
      <c r="CO32" s="103">
        <f t="shared" si="13"/>
        <v>289</v>
      </c>
      <c r="CP32" s="112">
        <f t="shared" si="14"/>
        <v>9.03125</v>
      </c>
      <c r="CQ32" s="41">
        <v>9</v>
      </c>
      <c r="CR32" s="103"/>
      <c r="CS32" s="41">
        <v>8</v>
      </c>
      <c r="CT32" s="103"/>
      <c r="CU32" s="41">
        <v>9</v>
      </c>
      <c r="CV32" s="103"/>
      <c r="CW32" s="41">
        <v>9</v>
      </c>
      <c r="CX32" s="103"/>
      <c r="CY32" s="41"/>
      <c r="CZ32" s="103"/>
      <c r="DA32" s="103">
        <f t="shared" si="15"/>
        <v>147</v>
      </c>
      <c r="DB32" s="70">
        <f t="shared" si="16"/>
        <v>8.647058823529411</v>
      </c>
      <c r="DC32" s="70">
        <f t="shared" si="17"/>
        <v>8.89795918367347</v>
      </c>
      <c r="DD32" s="103"/>
      <c r="DE32" s="41"/>
      <c r="DF32" s="103"/>
      <c r="DG32" s="41"/>
      <c r="DH32" s="103"/>
      <c r="DI32" s="41"/>
      <c r="DJ32" s="103"/>
      <c r="DK32" s="41"/>
    </row>
    <row r="33" spans="1:115" ht="15">
      <c r="A33" s="4">
        <v>29</v>
      </c>
      <c r="B33" s="13" t="s">
        <v>156</v>
      </c>
      <c r="C33" s="24" t="s">
        <v>77</v>
      </c>
      <c r="D33" s="11">
        <v>33964</v>
      </c>
      <c r="E33" s="4" t="s">
        <v>48</v>
      </c>
      <c r="F33" s="13" t="s">
        <v>73</v>
      </c>
      <c r="G33" s="17" t="s">
        <v>35</v>
      </c>
      <c r="H33" s="41">
        <v>6</v>
      </c>
      <c r="I33" s="41"/>
      <c r="J33" s="41">
        <v>8</v>
      </c>
      <c r="K33" s="41"/>
      <c r="L33" s="41">
        <v>6</v>
      </c>
      <c r="M33" s="41" t="s">
        <v>556</v>
      </c>
      <c r="N33" s="41">
        <v>5</v>
      </c>
      <c r="O33" s="41">
        <v>4</v>
      </c>
      <c r="P33" s="41">
        <v>5</v>
      </c>
      <c r="Q33" s="41"/>
      <c r="R33" s="41"/>
      <c r="S33" s="41" t="s">
        <v>503</v>
      </c>
      <c r="T33" s="41">
        <v>6</v>
      </c>
      <c r="U33" s="41"/>
      <c r="V33" s="41">
        <f t="shared" si="0"/>
        <v>96</v>
      </c>
      <c r="W33" s="42">
        <f t="shared" si="1"/>
        <v>4.363636363636363</v>
      </c>
      <c r="X33" s="41">
        <v>6</v>
      </c>
      <c r="Y33" s="41"/>
      <c r="Z33" s="41">
        <v>5</v>
      </c>
      <c r="AA33" s="41"/>
      <c r="AB33" s="41">
        <v>6</v>
      </c>
      <c r="AC33" s="41"/>
      <c r="AD33" s="41">
        <v>5</v>
      </c>
      <c r="AE33" s="41" t="s">
        <v>506</v>
      </c>
      <c r="AF33" s="41">
        <v>8</v>
      </c>
      <c r="AG33" s="41"/>
      <c r="AH33" s="41">
        <v>6</v>
      </c>
      <c r="AI33" s="41"/>
      <c r="AJ33" s="41">
        <v>5</v>
      </c>
      <c r="AK33" s="41"/>
      <c r="AL33" s="41">
        <f t="shared" si="2"/>
        <v>157</v>
      </c>
      <c r="AM33" s="42">
        <f t="shared" si="3"/>
        <v>6.038461538461538</v>
      </c>
      <c r="AN33" s="42">
        <f t="shared" si="4"/>
        <v>5.270833333333333</v>
      </c>
      <c r="AO33" s="43" t="str">
        <f t="shared" si="5"/>
        <v>Trung b×nh</v>
      </c>
      <c r="AP33" s="41">
        <f t="shared" si="6"/>
        <v>5</v>
      </c>
      <c r="AQ33" s="44" t="str">
        <f t="shared" si="7"/>
        <v>Lªn líp</v>
      </c>
      <c r="AR33" s="41">
        <v>6</v>
      </c>
      <c r="AS33" s="41"/>
      <c r="AT33" s="41">
        <v>6</v>
      </c>
      <c r="AU33" s="41"/>
      <c r="AV33" s="41">
        <v>4</v>
      </c>
      <c r="AW33" s="41">
        <v>4</v>
      </c>
      <c r="AX33" s="41">
        <v>5</v>
      </c>
      <c r="AY33" s="41">
        <v>4</v>
      </c>
      <c r="AZ33" s="41">
        <v>5</v>
      </c>
      <c r="BA33" s="41"/>
      <c r="BB33" s="41">
        <v>7</v>
      </c>
      <c r="BC33" s="41"/>
      <c r="BD33" s="41">
        <v>4</v>
      </c>
      <c r="BE33" s="41">
        <v>4</v>
      </c>
      <c r="BF33" s="41">
        <v>4</v>
      </c>
      <c r="BG33" s="41">
        <v>4</v>
      </c>
      <c r="BH33" s="41">
        <f t="shared" si="8"/>
        <v>151</v>
      </c>
      <c r="BI33" s="70">
        <f t="shared" si="9"/>
        <v>5.033333333333333</v>
      </c>
      <c r="BJ33" s="41">
        <v>6</v>
      </c>
      <c r="BK33" s="41"/>
      <c r="BL33" s="41">
        <v>6</v>
      </c>
      <c r="BM33" s="41"/>
      <c r="BN33" s="41">
        <v>6</v>
      </c>
      <c r="BO33" s="41"/>
      <c r="BP33" s="41">
        <v>6</v>
      </c>
      <c r="BQ33" s="41"/>
      <c r="BR33" s="41">
        <v>8</v>
      </c>
      <c r="BS33" s="41"/>
      <c r="BT33" s="41">
        <v>5</v>
      </c>
      <c r="BU33" s="41"/>
      <c r="BV33" s="103">
        <f t="shared" si="10"/>
        <v>141</v>
      </c>
      <c r="BW33" s="70">
        <f t="shared" si="11"/>
        <v>6.130434782608695</v>
      </c>
      <c r="BX33" s="112">
        <f t="shared" si="12"/>
        <v>5.509433962264151</v>
      </c>
      <c r="BY33" s="135" t="s">
        <v>513</v>
      </c>
      <c r="BZ33" s="135" t="s">
        <v>523</v>
      </c>
      <c r="CA33" s="41">
        <v>5</v>
      </c>
      <c r="CB33" s="103">
        <v>4</v>
      </c>
      <c r="CC33" s="41">
        <v>7</v>
      </c>
      <c r="CD33" s="103"/>
      <c r="CE33" s="41">
        <v>5</v>
      </c>
      <c r="CF33" s="103"/>
      <c r="CG33" s="41">
        <v>6</v>
      </c>
      <c r="CH33" s="103"/>
      <c r="CI33" s="41">
        <v>5</v>
      </c>
      <c r="CJ33" s="103"/>
      <c r="CK33" s="41">
        <v>5</v>
      </c>
      <c r="CL33" s="103"/>
      <c r="CM33" s="41">
        <v>7</v>
      </c>
      <c r="CN33" s="103"/>
      <c r="CO33" s="103">
        <f t="shared" si="13"/>
        <v>186</v>
      </c>
      <c r="CP33" s="112">
        <f t="shared" si="14"/>
        <v>5.8125</v>
      </c>
      <c r="CQ33" s="41">
        <v>7</v>
      </c>
      <c r="CR33" s="103"/>
      <c r="CS33" s="41">
        <v>5</v>
      </c>
      <c r="CT33" s="103"/>
      <c r="CU33" s="41">
        <v>7</v>
      </c>
      <c r="CV33" s="103"/>
      <c r="CW33" s="41">
        <v>7</v>
      </c>
      <c r="CX33" s="103"/>
      <c r="CY33" s="41"/>
      <c r="CZ33" s="103"/>
      <c r="DA33" s="103">
        <f t="shared" si="15"/>
        <v>107</v>
      </c>
      <c r="DB33" s="70">
        <f t="shared" si="16"/>
        <v>6.294117647058823</v>
      </c>
      <c r="DC33" s="70">
        <f t="shared" si="17"/>
        <v>5.979591836734694</v>
      </c>
      <c r="DD33" s="103"/>
      <c r="DE33" s="41"/>
      <c r="DF33" s="103"/>
      <c r="DG33" s="41"/>
      <c r="DH33" s="103"/>
      <c r="DI33" s="41"/>
      <c r="DJ33" s="103"/>
      <c r="DK33" s="41"/>
    </row>
    <row r="34" spans="1:115" ht="15">
      <c r="A34" s="4">
        <v>30</v>
      </c>
      <c r="B34" s="13" t="s">
        <v>121</v>
      </c>
      <c r="C34" s="24" t="s">
        <v>157</v>
      </c>
      <c r="D34" s="11">
        <v>33792</v>
      </c>
      <c r="E34" s="4" t="s">
        <v>101</v>
      </c>
      <c r="F34" s="13" t="s">
        <v>103</v>
      </c>
      <c r="G34" s="17" t="s">
        <v>35</v>
      </c>
      <c r="H34" s="41">
        <v>7</v>
      </c>
      <c r="I34" s="41"/>
      <c r="J34" s="41">
        <v>5</v>
      </c>
      <c r="K34" s="41"/>
      <c r="L34" s="41">
        <v>8</v>
      </c>
      <c r="M34" s="41"/>
      <c r="N34" s="41">
        <v>5</v>
      </c>
      <c r="O34" s="41">
        <v>4</v>
      </c>
      <c r="P34" s="41">
        <v>6</v>
      </c>
      <c r="Q34" s="41"/>
      <c r="R34" s="41">
        <v>7</v>
      </c>
      <c r="S34" s="41"/>
      <c r="T34" s="41">
        <v>7</v>
      </c>
      <c r="U34" s="41"/>
      <c r="V34" s="41">
        <f t="shared" si="0"/>
        <v>152</v>
      </c>
      <c r="W34" s="42">
        <f t="shared" si="1"/>
        <v>6.909090909090909</v>
      </c>
      <c r="X34" s="41">
        <v>7</v>
      </c>
      <c r="Y34" s="41"/>
      <c r="Z34" s="41">
        <v>7</v>
      </c>
      <c r="AA34" s="41"/>
      <c r="AB34" s="41">
        <v>6</v>
      </c>
      <c r="AC34" s="41"/>
      <c r="AD34" s="41">
        <v>6</v>
      </c>
      <c r="AE34" s="41"/>
      <c r="AF34" s="41">
        <v>8</v>
      </c>
      <c r="AG34" s="41"/>
      <c r="AH34" s="41">
        <v>8</v>
      </c>
      <c r="AI34" s="41"/>
      <c r="AJ34" s="41">
        <v>6</v>
      </c>
      <c r="AK34" s="41"/>
      <c r="AL34" s="41">
        <f t="shared" si="2"/>
        <v>182</v>
      </c>
      <c r="AM34" s="42">
        <f t="shared" si="3"/>
        <v>7</v>
      </c>
      <c r="AN34" s="42">
        <f t="shared" si="4"/>
        <v>6.958333333333333</v>
      </c>
      <c r="AO34" s="43" t="str">
        <f t="shared" si="5"/>
        <v>TB Kh¸</v>
      </c>
      <c r="AP34" s="41">
        <f t="shared" si="6"/>
        <v>0</v>
      </c>
      <c r="AQ34" s="44" t="str">
        <f t="shared" si="7"/>
        <v>Lªn líp</v>
      </c>
      <c r="AR34" s="41">
        <v>7</v>
      </c>
      <c r="AS34" s="41"/>
      <c r="AT34" s="41">
        <v>6</v>
      </c>
      <c r="AU34" s="41"/>
      <c r="AV34" s="41">
        <v>8</v>
      </c>
      <c r="AW34" s="41"/>
      <c r="AX34" s="41">
        <v>7</v>
      </c>
      <c r="AY34" s="41"/>
      <c r="AZ34" s="41">
        <v>7</v>
      </c>
      <c r="BA34" s="41"/>
      <c r="BB34" s="41">
        <v>5</v>
      </c>
      <c r="BC34" s="41"/>
      <c r="BD34" s="41">
        <v>5</v>
      </c>
      <c r="BE34" s="41"/>
      <c r="BF34" s="41">
        <v>8</v>
      </c>
      <c r="BG34" s="41"/>
      <c r="BH34" s="41">
        <f t="shared" si="8"/>
        <v>202</v>
      </c>
      <c r="BI34" s="70">
        <f t="shared" si="9"/>
        <v>6.733333333333333</v>
      </c>
      <c r="BJ34" s="41">
        <v>7</v>
      </c>
      <c r="BK34" s="41"/>
      <c r="BL34" s="41">
        <v>9</v>
      </c>
      <c r="BM34" s="41"/>
      <c r="BN34" s="41">
        <v>7</v>
      </c>
      <c r="BO34" s="41"/>
      <c r="BP34" s="41">
        <v>9</v>
      </c>
      <c r="BQ34" s="41"/>
      <c r="BR34" s="41">
        <v>8</v>
      </c>
      <c r="BS34" s="41"/>
      <c r="BT34" s="41">
        <v>5</v>
      </c>
      <c r="BU34" s="41"/>
      <c r="BV34" s="103">
        <f t="shared" si="10"/>
        <v>176</v>
      </c>
      <c r="BW34" s="70">
        <f t="shared" si="11"/>
        <v>7.6521739130434785</v>
      </c>
      <c r="BX34" s="112">
        <f t="shared" si="12"/>
        <v>7.132075471698113</v>
      </c>
      <c r="BY34" s="135" t="s">
        <v>511</v>
      </c>
      <c r="BZ34" s="135" t="s">
        <v>522</v>
      </c>
      <c r="CA34" s="41">
        <v>7</v>
      </c>
      <c r="CB34" s="103"/>
      <c r="CC34" s="41">
        <v>9</v>
      </c>
      <c r="CD34" s="103"/>
      <c r="CE34" s="41">
        <v>7</v>
      </c>
      <c r="CF34" s="103"/>
      <c r="CG34" s="41">
        <v>7</v>
      </c>
      <c r="CH34" s="103"/>
      <c r="CI34" s="41">
        <v>6</v>
      </c>
      <c r="CJ34" s="103"/>
      <c r="CK34" s="41">
        <v>8</v>
      </c>
      <c r="CL34" s="103"/>
      <c r="CM34" s="41">
        <v>9</v>
      </c>
      <c r="CN34" s="103"/>
      <c r="CO34" s="103">
        <f t="shared" si="13"/>
        <v>245</v>
      </c>
      <c r="CP34" s="112">
        <f t="shared" si="14"/>
        <v>7.65625</v>
      </c>
      <c r="CQ34" s="41">
        <v>9</v>
      </c>
      <c r="CR34" s="103"/>
      <c r="CS34" s="41">
        <v>8</v>
      </c>
      <c r="CT34" s="103"/>
      <c r="CU34" s="41">
        <v>9</v>
      </c>
      <c r="CV34" s="103"/>
      <c r="CW34" s="41">
        <v>8</v>
      </c>
      <c r="CX34" s="103"/>
      <c r="CY34" s="41"/>
      <c r="CZ34" s="103"/>
      <c r="DA34" s="103">
        <f t="shared" si="15"/>
        <v>144</v>
      </c>
      <c r="DB34" s="70">
        <f t="shared" si="16"/>
        <v>8.470588235294118</v>
      </c>
      <c r="DC34" s="70">
        <f t="shared" si="17"/>
        <v>7.938775510204081</v>
      </c>
      <c r="DD34" s="103"/>
      <c r="DE34" s="41"/>
      <c r="DF34" s="103"/>
      <c r="DG34" s="41"/>
      <c r="DH34" s="103"/>
      <c r="DI34" s="41"/>
      <c r="DJ34" s="103"/>
      <c r="DK34" s="41"/>
    </row>
    <row r="35" spans="1:115" ht="15">
      <c r="A35" s="4">
        <v>31</v>
      </c>
      <c r="B35" s="13" t="s">
        <v>121</v>
      </c>
      <c r="C35" s="24" t="s">
        <v>158</v>
      </c>
      <c r="D35" s="11">
        <v>33363</v>
      </c>
      <c r="E35" s="4" t="s">
        <v>101</v>
      </c>
      <c r="F35" s="13" t="s">
        <v>152</v>
      </c>
      <c r="G35" s="17" t="s">
        <v>35</v>
      </c>
      <c r="H35" s="41">
        <v>7</v>
      </c>
      <c r="I35" s="41"/>
      <c r="J35" s="41">
        <v>6</v>
      </c>
      <c r="K35" s="41"/>
      <c r="L35" s="41">
        <v>7</v>
      </c>
      <c r="M35" s="41"/>
      <c r="N35" s="41">
        <v>5</v>
      </c>
      <c r="O35" s="41">
        <v>3</v>
      </c>
      <c r="P35" s="41">
        <v>6</v>
      </c>
      <c r="Q35" s="41"/>
      <c r="R35" s="41">
        <v>5</v>
      </c>
      <c r="S35" s="41"/>
      <c r="T35" s="41">
        <v>5</v>
      </c>
      <c r="U35" s="41"/>
      <c r="V35" s="41">
        <f t="shared" si="0"/>
        <v>127</v>
      </c>
      <c r="W35" s="42">
        <f t="shared" si="1"/>
        <v>5.7727272727272725</v>
      </c>
      <c r="X35" s="41">
        <v>7</v>
      </c>
      <c r="Y35" s="41"/>
      <c r="Z35" s="41">
        <v>7</v>
      </c>
      <c r="AA35" s="41"/>
      <c r="AB35" s="41">
        <v>5</v>
      </c>
      <c r="AC35" s="41">
        <v>3</v>
      </c>
      <c r="AD35" s="41">
        <v>6</v>
      </c>
      <c r="AE35" s="41"/>
      <c r="AF35" s="41">
        <v>5</v>
      </c>
      <c r="AG35" s="41"/>
      <c r="AH35" s="41">
        <v>6</v>
      </c>
      <c r="AI35" s="41">
        <v>4</v>
      </c>
      <c r="AJ35" s="41">
        <v>6</v>
      </c>
      <c r="AK35" s="41"/>
      <c r="AL35" s="41">
        <f t="shared" si="2"/>
        <v>153</v>
      </c>
      <c r="AM35" s="42">
        <f t="shared" si="3"/>
        <v>5.884615384615385</v>
      </c>
      <c r="AN35" s="42">
        <f t="shared" si="4"/>
        <v>5.833333333333333</v>
      </c>
      <c r="AO35" s="43" t="str">
        <f t="shared" si="5"/>
        <v>Trung b×nh</v>
      </c>
      <c r="AP35" s="41">
        <f t="shared" si="6"/>
        <v>0</v>
      </c>
      <c r="AQ35" s="44" t="str">
        <f t="shared" si="7"/>
        <v>Lªn líp</v>
      </c>
      <c r="AR35" s="41">
        <v>7</v>
      </c>
      <c r="AS35" s="41"/>
      <c r="AT35" s="41">
        <v>6</v>
      </c>
      <c r="AU35" s="41"/>
      <c r="AV35" s="41">
        <v>6</v>
      </c>
      <c r="AW35" s="41"/>
      <c r="AX35" s="41">
        <v>7</v>
      </c>
      <c r="AY35" s="41"/>
      <c r="AZ35" s="41">
        <v>5</v>
      </c>
      <c r="BA35" s="41"/>
      <c r="BB35" s="41">
        <v>7</v>
      </c>
      <c r="BC35" s="41"/>
      <c r="BD35" s="41">
        <v>5</v>
      </c>
      <c r="BE35" s="41"/>
      <c r="BF35" s="41">
        <v>5</v>
      </c>
      <c r="BG35" s="41"/>
      <c r="BH35" s="41">
        <f t="shared" si="8"/>
        <v>180</v>
      </c>
      <c r="BI35" s="70">
        <f t="shared" si="9"/>
        <v>6</v>
      </c>
      <c r="BJ35" s="41">
        <v>7</v>
      </c>
      <c r="BK35" s="41"/>
      <c r="BL35" s="41">
        <v>6</v>
      </c>
      <c r="BM35" s="41"/>
      <c r="BN35" s="41">
        <v>7</v>
      </c>
      <c r="BO35" s="41"/>
      <c r="BP35" s="41">
        <v>6</v>
      </c>
      <c r="BQ35" s="41"/>
      <c r="BR35" s="41">
        <v>7</v>
      </c>
      <c r="BS35" s="41"/>
      <c r="BT35" s="41">
        <v>6</v>
      </c>
      <c r="BU35" s="41">
        <v>4</v>
      </c>
      <c r="BV35" s="103">
        <f t="shared" si="10"/>
        <v>149</v>
      </c>
      <c r="BW35" s="70">
        <f t="shared" si="11"/>
        <v>6.478260869565218</v>
      </c>
      <c r="BX35" s="112">
        <f t="shared" si="12"/>
        <v>6.2075471698113205</v>
      </c>
      <c r="BY35" s="135" t="s">
        <v>568</v>
      </c>
      <c r="BZ35" s="135" t="s">
        <v>522</v>
      </c>
      <c r="CA35" s="41">
        <v>5</v>
      </c>
      <c r="CB35" s="103"/>
      <c r="CC35" s="41">
        <v>8</v>
      </c>
      <c r="CD35" s="103"/>
      <c r="CE35" s="41">
        <v>6</v>
      </c>
      <c r="CF35" s="103"/>
      <c r="CG35" s="41">
        <v>6</v>
      </c>
      <c r="CH35" s="103"/>
      <c r="CI35" s="41">
        <v>6</v>
      </c>
      <c r="CJ35" s="103"/>
      <c r="CK35" s="41">
        <v>6</v>
      </c>
      <c r="CL35" s="103"/>
      <c r="CM35" s="41">
        <v>8</v>
      </c>
      <c r="CN35" s="103"/>
      <c r="CO35" s="103">
        <f t="shared" si="13"/>
        <v>208</v>
      </c>
      <c r="CP35" s="112">
        <f t="shared" si="14"/>
        <v>6.5</v>
      </c>
      <c r="CQ35" s="41">
        <v>8</v>
      </c>
      <c r="CR35" s="103"/>
      <c r="CS35" s="41">
        <v>7</v>
      </c>
      <c r="CT35" s="103"/>
      <c r="CU35" s="41">
        <v>8</v>
      </c>
      <c r="CV35" s="103"/>
      <c r="CW35" s="41">
        <v>8</v>
      </c>
      <c r="CX35" s="103"/>
      <c r="CY35" s="41"/>
      <c r="CZ35" s="103"/>
      <c r="DA35" s="103">
        <f t="shared" si="15"/>
        <v>130</v>
      </c>
      <c r="DB35" s="70">
        <f t="shared" si="16"/>
        <v>7.647058823529412</v>
      </c>
      <c r="DC35" s="70">
        <f t="shared" si="17"/>
        <v>6.8979591836734695</v>
      </c>
      <c r="DD35" s="103"/>
      <c r="DE35" s="41"/>
      <c r="DF35" s="103"/>
      <c r="DG35" s="41"/>
      <c r="DH35" s="103"/>
      <c r="DI35" s="41"/>
      <c r="DJ35" s="103"/>
      <c r="DK35" s="41"/>
    </row>
    <row r="36" spans="1:115" ht="15">
      <c r="A36" s="4">
        <v>32</v>
      </c>
      <c r="B36" s="13" t="s">
        <v>159</v>
      </c>
      <c r="C36" s="24" t="s">
        <v>158</v>
      </c>
      <c r="D36" s="11">
        <v>33939</v>
      </c>
      <c r="E36" s="4" t="s">
        <v>101</v>
      </c>
      <c r="F36" s="13" t="s">
        <v>160</v>
      </c>
      <c r="G36" s="17" t="s">
        <v>35</v>
      </c>
      <c r="H36" s="41">
        <v>8</v>
      </c>
      <c r="I36" s="41"/>
      <c r="J36" s="41">
        <v>7</v>
      </c>
      <c r="K36" s="41"/>
      <c r="L36" s="41">
        <v>7</v>
      </c>
      <c r="M36" s="41"/>
      <c r="N36" s="41">
        <v>5</v>
      </c>
      <c r="O36" s="41">
        <v>3</v>
      </c>
      <c r="P36" s="41">
        <v>5</v>
      </c>
      <c r="Q36" s="41"/>
      <c r="R36" s="41">
        <v>5</v>
      </c>
      <c r="S36" s="41"/>
      <c r="T36" s="41">
        <v>5</v>
      </c>
      <c r="U36" s="41"/>
      <c r="V36" s="41">
        <f t="shared" si="0"/>
        <v>124</v>
      </c>
      <c r="W36" s="42">
        <f t="shared" si="1"/>
        <v>5.636363636363637</v>
      </c>
      <c r="X36" s="41">
        <v>6</v>
      </c>
      <c r="Y36" s="41"/>
      <c r="Z36" s="41">
        <v>7</v>
      </c>
      <c r="AA36" s="41"/>
      <c r="AB36" s="41">
        <v>5</v>
      </c>
      <c r="AC36" s="41"/>
      <c r="AD36" s="41">
        <v>5</v>
      </c>
      <c r="AE36" s="41"/>
      <c r="AF36" s="41">
        <v>5</v>
      </c>
      <c r="AG36" s="41"/>
      <c r="AH36" s="41">
        <v>6</v>
      </c>
      <c r="AI36" s="41"/>
      <c r="AJ36" s="41">
        <v>5</v>
      </c>
      <c r="AK36" s="41"/>
      <c r="AL36" s="41">
        <f t="shared" si="2"/>
        <v>144</v>
      </c>
      <c r="AM36" s="42">
        <f t="shared" si="3"/>
        <v>5.538461538461538</v>
      </c>
      <c r="AN36" s="42">
        <f t="shared" si="4"/>
        <v>5.583333333333333</v>
      </c>
      <c r="AO36" s="43" t="str">
        <f t="shared" si="5"/>
        <v>Trung b×nh</v>
      </c>
      <c r="AP36" s="41">
        <f t="shared" si="6"/>
        <v>0</v>
      </c>
      <c r="AQ36" s="44" t="str">
        <f t="shared" si="7"/>
        <v>Lªn líp</v>
      </c>
      <c r="AR36" s="41">
        <v>6</v>
      </c>
      <c r="AS36" s="41"/>
      <c r="AT36" s="41">
        <v>5</v>
      </c>
      <c r="AU36" s="41"/>
      <c r="AV36" s="41">
        <v>6</v>
      </c>
      <c r="AW36" s="41"/>
      <c r="AX36" s="41">
        <v>5</v>
      </c>
      <c r="AY36" s="41">
        <v>4</v>
      </c>
      <c r="AZ36" s="41">
        <v>5</v>
      </c>
      <c r="BA36" s="41"/>
      <c r="BB36" s="41">
        <v>5</v>
      </c>
      <c r="BC36" s="41">
        <v>4</v>
      </c>
      <c r="BD36" s="41">
        <v>5</v>
      </c>
      <c r="BE36" s="41"/>
      <c r="BF36" s="41">
        <v>4</v>
      </c>
      <c r="BG36" s="41">
        <v>4</v>
      </c>
      <c r="BH36" s="41">
        <f t="shared" si="8"/>
        <v>156</v>
      </c>
      <c r="BI36" s="70">
        <f t="shared" si="9"/>
        <v>5.2</v>
      </c>
      <c r="BJ36" s="41">
        <v>6</v>
      </c>
      <c r="BK36" s="41"/>
      <c r="BL36" s="41">
        <v>5</v>
      </c>
      <c r="BM36" s="41"/>
      <c r="BN36" s="41">
        <v>5</v>
      </c>
      <c r="BO36" s="41"/>
      <c r="BP36" s="41">
        <v>7</v>
      </c>
      <c r="BQ36" s="41"/>
      <c r="BR36" s="41">
        <v>7</v>
      </c>
      <c r="BS36" s="41"/>
      <c r="BT36" s="41">
        <v>5</v>
      </c>
      <c r="BU36" s="41">
        <v>4</v>
      </c>
      <c r="BV36" s="103">
        <f t="shared" si="10"/>
        <v>135</v>
      </c>
      <c r="BW36" s="70">
        <f t="shared" si="11"/>
        <v>5.869565217391305</v>
      </c>
      <c r="BX36" s="112">
        <f t="shared" si="12"/>
        <v>5.490566037735849</v>
      </c>
      <c r="BY36" s="135" t="s">
        <v>513</v>
      </c>
      <c r="BZ36" s="135" t="s">
        <v>522</v>
      </c>
      <c r="CA36" s="41">
        <v>8</v>
      </c>
      <c r="CB36" s="103"/>
      <c r="CC36" s="41">
        <v>6</v>
      </c>
      <c r="CD36" s="103"/>
      <c r="CE36" s="41">
        <v>6</v>
      </c>
      <c r="CF36" s="103"/>
      <c r="CG36" s="41">
        <v>7</v>
      </c>
      <c r="CH36" s="103"/>
      <c r="CI36" s="41">
        <v>5</v>
      </c>
      <c r="CJ36" s="103"/>
      <c r="CK36" s="41">
        <v>5</v>
      </c>
      <c r="CL36" s="103"/>
      <c r="CM36" s="41">
        <v>7</v>
      </c>
      <c r="CN36" s="103"/>
      <c r="CO36" s="103">
        <f t="shared" si="13"/>
        <v>203</v>
      </c>
      <c r="CP36" s="112">
        <f t="shared" si="14"/>
        <v>6.34375</v>
      </c>
      <c r="CQ36" s="41">
        <v>8</v>
      </c>
      <c r="CR36" s="103"/>
      <c r="CS36" s="41">
        <v>8</v>
      </c>
      <c r="CT36" s="103"/>
      <c r="CU36" s="41">
        <v>6</v>
      </c>
      <c r="CV36" s="103"/>
      <c r="CW36" s="41">
        <v>6</v>
      </c>
      <c r="CX36" s="103"/>
      <c r="CY36" s="41"/>
      <c r="CZ36" s="103"/>
      <c r="DA36" s="103">
        <f t="shared" si="15"/>
        <v>122</v>
      </c>
      <c r="DB36" s="70">
        <f t="shared" si="16"/>
        <v>7.176470588235294</v>
      </c>
      <c r="DC36" s="70">
        <f t="shared" si="17"/>
        <v>6.63265306122449</v>
      </c>
      <c r="DD36" s="103"/>
      <c r="DE36" s="41"/>
      <c r="DF36" s="103"/>
      <c r="DG36" s="41"/>
      <c r="DH36" s="103"/>
      <c r="DI36" s="41"/>
      <c r="DJ36" s="103"/>
      <c r="DK36" s="41"/>
    </row>
    <row r="37" spans="1:115" ht="15">
      <c r="A37" s="4">
        <v>33</v>
      </c>
      <c r="B37" s="13" t="s">
        <v>121</v>
      </c>
      <c r="C37" s="24" t="s">
        <v>163</v>
      </c>
      <c r="D37" s="11">
        <v>33665</v>
      </c>
      <c r="E37" s="4" t="s">
        <v>101</v>
      </c>
      <c r="F37" s="13" t="s">
        <v>76</v>
      </c>
      <c r="G37" s="17" t="s">
        <v>46</v>
      </c>
      <c r="H37" s="41">
        <v>8</v>
      </c>
      <c r="I37" s="41"/>
      <c r="J37" s="41">
        <v>7</v>
      </c>
      <c r="K37" s="41"/>
      <c r="L37" s="41">
        <v>8</v>
      </c>
      <c r="M37" s="41"/>
      <c r="N37" s="41">
        <v>6</v>
      </c>
      <c r="O37" s="41">
        <v>4</v>
      </c>
      <c r="P37" s="41">
        <v>6</v>
      </c>
      <c r="Q37" s="41"/>
      <c r="R37" s="41">
        <v>5</v>
      </c>
      <c r="S37" s="41">
        <v>4</v>
      </c>
      <c r="T37" s="41">
        <v>7</v>
      </c>
      <c r="U37" s="41"/>
      <c r="V37" s="41">
        <f aca="true" t="shared" si="18" ref="V37:V64">T37*$T$4+R37*$R$4+P37*$P$4+N37*$N$4+L37*$L$4</f>
        <v>145</v>
      </c>
      <c r="W37" s="42">
        <f aca="true" t="shared" si="19" ref="W37:W68">V37/$V$4</f>
        <v>6.590909090909091</v>
      </c>
      <c r="X37" s="41">
        <v>7</v>
      </c>
      <c r="Y37" s="41"/>
      <c r="Z37" s="41">
        <v>7</v>
      </c>
      <c r="AA37" s="41"/>
      <c r="AB37" s="41">
        <v>6</v>
      </c>
      <c r="AC37" s="41"/>
      <c r="AD37" s="41">
        <v>7</v>
      </c>
      <c r="AE37" s="41"/>
      <c r="AF37" s="41">
        <v>8</v>
      </c>
      <c r="AG37" s="41"/>
      <c r="AH37" s="41">
        <v>8</v>
      </c>
      <c r="AI37" s="41"/>
      <c r="AJ37" s="41">
        <v>7</v>
      </c>
      <c r="AK37" s="41"/>
      <c r="AL37" s="41">
        <f aca="true" t="shared" si="20" ref="AL37:AL64">AJ37*$AJ$4+AH37*$AH$4+AF37*$AF$4+AD37*$AD$4+AB37*$AB$4+Z37*$Z$4+X37*$X$4</f>
        <v>188</v>
      </c>
      <c r="AM37" s="42">
        <f aca="true" t="shared" si="21" ref="AM37:AM68">AL37/$AL$4</f>
        <v>7.230769230769231</v>
      </c>
      <c r="AN37" s="42">
        <f aca="true" t="shared" si="22" ref="AN37:AN64">(AL37+V37)/$AN$4</f>
        <v>6.9375</v>
      </c>
      <c r="AO37" s="43" t="str">
        <f aca="true" t="shared" si="23" ref="AO37:AO68">IF(AN37&gt;=8.995,"XuÊt s¾c",IF(AN37&gt;=7.995,"Giái",IF(AN37&gt;=6.995,"Kh¸",IF(AN37&gt;=5.995,"TB Kh¸",IF(AN37&gt;=4.995,"Trung b×nh",IF(AN37&gt;=3.995,"YÕu",IF(AN37&lt;3.995,"KÐm")))))))</f>
        <v>TB Kh¸</v>
      </c>
      <c r="AP37" s="41">
        <f aca="true" t="shared" si="24" ref="AP37:AP64">SUM((IF(L37&gt;=5,0,$L$4)),(IF(N37&gt;=5,0,$N$4)),(IF(P37&gt;=5,0,$P$4)),(IF(R37&gt;=5,0,$R$4)),,(IF(T37&gt;=5,0,$T$4)),(IF(X37&gt;=5,0,$X$4)),(IF(Z37&gt;=5,0,$Z$4)),,(IF(AB37&gt;=5,0,$AB$4)),(IF(AD37&gt;=5,0,$AD$4)),(IF(AF37&gt;=5,0,$AF$4)),(IF(AH37&gt;=5,0,$AH$4)),(IF(AJ37&gt;=5,0,$AJ$4)))</f>
        <v>0</v>
      </c>
      <c r="AQ37" s="44" t="str">
        <f aca="true" t="shared" si="25" ref="AQ37:AQ64">IF($AN37&lt;3.495,"Th«i häc",IF($AN37&lt;4.995,"Ngõng häc",IF($AP37&gt;25,"Ngõng häc","Lªn líp")))</f>
        <v>Lªn líp</v>
      </c>
      <c r="AR37" s="41">
        <v>8</v>
      </c>
      <c r="AS37" s="41"/>
      <c r="AT37" s="41">
        <v>9</v>
      </c>
      <c r="AU37" s="41"/>
      <c r="AV37" s="41">
        <v>5</v>
      </c>
      <c r="AW37" s="41"/>
      <c r="AX37" s="41">
        <v>7</v>
      </c>
      <c r="AY37" s="41"/>
      <c r="AZ37" s="41">
        <v>7</v>
      </c>
      <c r="BA37" s="41"/>
      <c r="BB37" s="41">
        <v>6</v>
      </c>
      <c r="BC37" s="41"/>
      <c r="BD37" s="41">
        <v>5</v>
      </c>
      <c r="BE37" s="41"/>
      <c r="BF37" s="41">
        <v>7</v>
      </c>
      <c r="BG37" s="41"/>
      <c r="BH37" s="41">
        <f aca="true" t="shared" si="26" ref="BH37:BH64">BF37*BF$4+BD37*BD$4+BB37*BB$4+AZ37*AZ$4+AX37*AX$4+AV37*AV$4+AT37*AT$4+AR37*AR$4</f>
        <v>200</v>
      </c>
      <c r="BI37" s="70">
        <f aca="true" t="shared" si="27" ref="BI37:BI68">BH37/BH$4</f>
        <v>6.666666666666667</v>
      </c>
      <c r="BJ37" s="41">
        <v>7</v>
      </c>
      <c r="BK37" s="41"/>
      <c r="BL37" s="41">
        <v>5</v>
      </c>
      <c r="BM37" s="41"/>
      <c r="BN37" s="41">
        <v>6</v>
      </c>
      <c r="BO37" s="41"/>
      <c r="BP37" s="41">
        <v>8</v>
      </c>
      <c r="BQ37" s="41"/>
      <c r="BR37" s="41">
        <v>8</v>
      </c>
      <c r="BS37" s="41"/>
      <c r="BT37" s="41">
        <v>6</v>
      </c>
      <c r="BU37" s="41"/>
      <c r="BV37" s="103">
        <f aca="true" t="shared" si="28" ref="BV37:BV64">BT37*BT$4+BR37*BR$4+BP37*BP$4+BN37*BN$4+BL37*BL$4+BJ37*BJ$4</f>
        <v>154</v>
      </c>
      <c r="BW37" s="70">
        <f aca="true" t="shared" si="29" ref="BW37:BW68">BV37/BV$4</f>
        <v>6.695652173913044</v>
      </c>
      <c r="BX37" s="112">
        <f aca="true" t="shared" si="30" ref="BX37:BX64">(BV37+BH37)/BX$4</f>
        <v>6.679245283018868</v>
      </c>
      <c r="BY37" s="135" t="s">
        <v>568</v>
      </c>
      <c r="BZ37" s="135" t="s">
        <v>522</v>
      </c>
      <c r="CA37" s="41">
        <v>8</v>
      </c>
      <c r="CB37" s="103"/>
      <c r="CC37" s="41">
        <v>7</v>
      </c>
      <c r="CD37" s="103"/>
      <c r="CE37" s="41">
        <v>7</v>
      </c>
      <c r="CF37" s="103"/>
      <c r="CG37" s="41">
        <v>7</v>
      </c>
      <c r="CH37" s="103"/>
      <c r="CI37" s="41">
        <v>6</v>
      </c>
      <c r="CJ37" s="103"/>
      <c r="CK37" s="41">
        <v>7</v>
      </c>
      <c r="CL37" s="103"/>
      <c r="CM37" s="41">
        <v>8</v>
      </c>
      <c r="CN37" s="103"/>
      <c r="CO37" s="103">
        <f aca="true" t="shared" si="31" ref="CO37:CO64">CM37*CM$4+CK37*CK$4+CI37*CI$4+CG37*CG$4+CE37*CE$4+CC37*CC$4+CA37*CA$4</f>
        <v>230</v>
      </c>
      <c r="CP37" s="112">
        <f aca="true" t="shared" si="32" ref="CP37:CP68">CO37/CO$4</f>
        <v>7.1875</v>
      </c>
      <c r="CQ37" s="41">
        <v>6</v>
      </c>
      <c r="CR37" s="103"/>
      <c r="CS37" s="41">
        <v>8</v>
      </c>
      <c r="CT37" s="103"/>
      <c r="CU37" s="41">
        <v>8</v>
      </c>
      <c r="CV37" s="103"/>
      <c r="CW37" s="41">
        <v>9</v>
      </c>
      <c r="CX37" s="103"/>
      <c r="CY37" s="41"/>
      <c r="CZ37" s="103"/>
      <c r="DA37" s="103">
        <f aca="true" t="shared" si="33" ref="DA37:DA64">CY37*CY$4+CW37*CW$4+CU37*CU$4+CS37*CS$4+CQ37*CQ$4</f>
        <v>131</v>
      </c>
      <c r="DB37" s="70">
        <f aca="true" t="shared" si="34" ref="DB37:DB68">DA37/DA$4</f>
        <v>7.705882352941177</v>
      </c>
      <c r="DC37" s="70">
        <f t="shared" si="17"/>
        <v>7.36734693877551</v>
      </c>
      <c r="DD37" s="103"/>
      <c r="DE37" s="41"/>
      <c r="DF37" s="103"/>
      <c r="DG37" s="41"/>
      <c r="DH37" s="103"/>
      <c r="DI37" s="41"/>
      <c r="DJ37" s="103"/>
      <c r="DK37" s="41"/>
    </row>
    <row r="38" spans="1:115" ht="15">
      <c r="A38" s="4">
        <v>34</v>
      </c>
      <c r="B38" s="13" t="s">
        <v>164</v>
      </c>
      <c r="C38" s="24" t="s">
        <v>165</v>
      </c>
      <c r="D38" s="11">
        <v>33940</v>
      </c>
      <c r="E38" s="4" t="s">
        <v>101</v>
      </c>
      <c r="F38" s="13" t="s">
        <v>150</v>
      </c>
      <c r="G38" s="17" t="s">
        <v>35</v>
      </c>
      <c r="H38" s="41">
        <v>7</v>
      </c>
      <c r="I38" s="41"/>
      <c r="J38" s="41">
        <v>8</v>
      </c>
      <c r="K38" s="41"/>
      <c r="L38" s="41">
        <v>6</v>
      </c>
      <c r="M38" s="41"/>
      <c r="N38" s="41">
        <v>5</v>
      </c>
      <c r="O38" s="41">
        <v>3</v>
      </c>
      <c r="P38" s="41">
        <v>6</v>
      </c>
      <c r="Q38" s="41"/>
      <c r="R38" s="41">
        <v>5</v>
      </c>
      <c r="S38" s="41"/>
      <c r="T38" s="41">
        <v>7</v>
      </c>
      <c r="U38" s="41"/>
      <c r="V38" s="41">
        <f t="shared" si="18"/>
        <v>128</v>
      </c>
      <c r="W38" s="42">
        <f t="shared" si="19"/>
        <v>5.818181818181818</v>
      </c>
      <c r="X38" s="41">
        <v>5</v>
      </c>
      <c r="Y38" s="41"/>
      <c r="Z38" s="41">
        <v>6</v>
      </c>
      <c r="AA38" s="41"/>
      <c r="AB38" s="41">
        <v>7</v>
      </c>
      <c r="AC38" s="41"/>
      <c r="AD38" s="41">
        <v>6</v>
      </c>
      <c r="AE38" s="41"/>
      <c r="AF38" s="41">
        <v>5</v>
      </c>
      <c r="AG38" s="41"/>
      <c r="AH38" s="41">
        <v>6</v>
      </c>
      <c r="AI38" s="41"/>
      <c r="AJ38" s="41">
        <v>5</v>
      </c>
      <c r="AK38" s="41"/>
      <c r="AL38" s="41">
        <f t="shared" si="20"/>
        <v>149</v>
      </c>
      <c r="AM38" s="42">
        <f t="shared" si="21"/>
        <v>5.730769230769231</v>
      </c>
      <c r="AN38" s="42">
        <f t="shared" si="22"/>
        <v>5.770833333333333</v>
      </c>
      <c r="AO38" s="43" t="str">
        <f t="shared" si="23"/>
        <v>Trung b×nh</v>
      </c>
      <c r="AP38" s="41">
        <f t="shared" si="24"/>
        <v>0</v>
      </c>
      <c r="AQ38" s="44" t="str">
        <f t="shared" si="25"/>
        <v>Lªn líp</v>
      </c>
      <c r="AR38" s="41">
        <v>8</v>
      </c>
      <c r="AS38" s="41"/>
      <c r="AT38" s="41">
        <v>8</v>
      </c>
      <c r="AU38" s="41"/>
      <c r="AV38" s="41">
        <v>5</v>
      </c>
      <c r="AW38" s="41"/>
      <c r="AX38" s="41">
        <v>6</v>
      </c>
      <c r="AY38" s="41"/>
      <c r="AZ38" s="41">
        <v>5</v>
      </c>
      <c r="BA38" s="41"/>
      <c r="BB38" s="41">
        <v>5</v>
      </c>
      <c r="BC38" s="41"/>
      <c r="BD38" s="41">
        <v>5</v>
      </c>
      <c r="BE38" s="41"/>
      <c r="BF38" s="41">
        <v>5</v>
      </c>
      <c r="BG38" s="41"/>
      <c r="BH38" s="41">
        <f t="shared" si="26"/>
        <v>177</v>
      </c>
      <c r="BI38" s="70">
        <f t="shared" si="27"/>
        <v>5.9</v>
      </c>
      <c r="BJ38" s="41">
        <v>7</v>
      </c>
      <c r="BK38" s="41"/>
      <c r="BL38" s="41">
        <v>5</v>
      </c>
      <c r="BM38" s="41"/>
      <c r="BN38" s="41">
        <v>6</v>
      </c>
      <c r="BO38" s="41"/>
      <c r="BP38" s="41">
        <v>6</v>
      </c>
      <c r="BQ38" s="41"/>
      <c r="BR38" s="41">
        <v>8</v>
      </c>
      <c r="BS38" s="41"/>
      <c r="BT38" s="41">
        <v>7</v>
      </c>
      <c r="BU38" s="41">
        <v>4</v>
      </c>
      <c r="BV38" s="103">
        <f t="shared" si="28"/>
        <v>147</v>
      </c>
      <c r="BW38" s="70">
        <f t="shared" si="29"/>
        <v>6.391304347826087</v>
      </c>
      <c r="BX38" s="112">
        <f t="shared" si="30"/>
        <v>6.113207547169812</v>
      </c>
      <c r="BY38" s="135" t="s">
        <v>568</v>
      </c>
      <c r="BZ38" s="135" t="s">
        <v>522</v>
      </c>
      <c r="CA38" s="41">
        <v>6</v>
      </c>
      <c r="CB38" s="103"/>
      <c r="CC38" s="41">
        <v>7</v>
      </c>
      <c r="CD38" s="103"/>
      <c r="CE38" s="41">
        <v>6</v>
      </c>
      <c r="CF38" s="103"/>
      <c r="CG38" s="41">
        <v>9</v>
      </c>
      <c r="CH38" s="103"/>
      <c r="CI38" s="41">
        <v>7</v>
      </c>
      <c r="CJ38" s="103"/>
      <c r="CK38" s="41">
        <v>7</v>
      </c>
      <c r="CL38" s="103"/>
      <c r="CM38" s="41">
        <v>7</v>
      </c>
      <c r="CN38" s="103"/>
      <c r="CO38" s="103">
        <f t="shared" si="31"/>
        <v>229</v>
      </c>
      <c r="CP38" s="112">
        <f t="shared" si="32"/>
        <v>7.15625</v>
      </c>
      <c r="CQ38" s="41">
        <v>8</v>
      </c>
      <c r="CR38" s="103"/>
      <c r="CS38" s="41">
        <v>8</v>
      </c>
      <c r="CT38" s="103"/>
      <c r="CU38" s="41">
        <v>8</v>
      </c>
      <c r="CV38" s="103"/>
      <c r="CW38" s="41">
        <v>7</v>
      </c>
      <c r="CX38" s="103"/>
      <c r="CY38" s="41"/>
      <c r="CZ38" s="103"/>
      <c r="DA38" s="103">
        <f t="shared" si="33"/>
        <v>133</v>
      </c>
      <c r="DB38" s="70">
        <f t="shared" si="34"/>
        <v>7.823529411764706</v>
      </c>
      <c r="DC38" s="70">
        <f t="shared" si="17"/>
        <v>7.387755102040816</v>
      </c>
      <c r="DD38" s="103"/>
      <c r="DE38" s="41"/>
      <c r="DF38" s="103"/>
      <c r="DG38" s="41"/>
      <c r="DH38" s="103"/>
      <c r="DI38" s="41"/>
      <c r="DJ38" s="103"/>
      <c r="DK38" s="41"/>
    </row>
    <row r="39" spans="1:115" ht="15">
      <c r="A39" s="4">
        <v>35</v>
      </c>
      <c r="B39" s="13" t="s">
        <v>111</v>
      </c>
      <c r="C39" s="24" t="s">
        <v>106</v>
      </c>
      <c r="D39" s="11">
        <v>33954</v>
      </c>
      <c r="E39" s="4" t="s">
        <v>48</v>
      </c>
      <c r="F39" s="13" t="s">
        <v>103</v>
      </c>
      <c r="G39" s="17" t="s">
        <v>35</v>
      </c>
      <c r="H39" s="41">
        <v>7</v>
      </c>
      <c r="I39" s="41"/>
      <c r="J39" s="41">
        <v>8</v>
      </c>
      <c r="K39" s="41"/>
      <c r="L39" s="41">
        <v>7</v>
      </c>
      <c r="M39" s="41"/>
      <c r="N39" s="41">
        <v>5</v>
      </c>
      <c r="O39" s="41">
        <v>3</v>
      </c>
      <c r="P39" s="41">
        <v>6</v>
      </c>
      <c r="Q39" s="41"/>
      <c r="R39" s="41">
        <v>8</v>
      </c>
      <c r="S39" s="41"/>
      <c r="T39" s="41">
        <v>6</v>
      </c>
      <c r="U39" s="41"/>
      <c r="V39" s="41">
        <f t="shared" si="18"/>
        <v>146</v>
      </c>
      <c r="W39" s="42">
        <f t="shared" si="19"/>
        <v>6.636363636363637</v>
      </c>
      <c r="X39" s="41">
        <v>6</v>
      </c>
      <c r="Y39" s="41"/>
      <c r="Z39" s="41">
        <v>7</v>
      </c>
      <c r="AA39" s="41"/>
      <c r="AB39" s="41">
        <v>5</v>
      </c>
      <c r="AC39" s="41"/>
      <c r="AD39" s="41">
        <v>8</v>
      </c>
      <c r="AE39" s="41"/>
      <c r="AF39" s="41">
        <v>8</v>
      </c>
      <c r="AG39" s="41"/>
      <c r="AH39" s="41">
        <v>8</v>
      </c>
      <c r="AI39" s="41"/>
      <c r="AJ39" s="41">
        <v>8</v>
      </c>
      <c r="AK39" s="41"/>
      <c r="AL39" s="41">
        <f t="shared" si="20"/>
        <v>187</v>
      </c>
      <c r="AM39" s="42">
        <f t="shared" si="21"/>
        <v>7.1923076923076925</v>
      </c>
      <c r="AN39" s="42">
        <f t="shared" si="22"/>
        <v>6.9375</v>
      </c>
      <c r="AO39" s="43" t="str">
        <f t="shared" si="23"/>
        <v>TB Kh¸</v>
      </c>
      <c r="AP39" s="41">
        <f t="shared" si="24"/>
        <v>0</v>
      </c>
      <c r="AQ39" s="44" t="str">
        <f t="shared" si="25"/>
        <v>Lªn líp</v>
      </c>
      <c r="AR39" s="41">
        <v>7</v>
      </c>
      <c r="AS39" s="41"/>
      <c r="AT39" s="41">
        <v>7</v>
      </c>
      <c r="AU39" s="41"/>
      <c r="AV39" s="41">
        <v>8</v>
      </c>
      <c r="AW39" s="41"/>
      <c r="AX39" s="41">
        <v>6</v>
      </c>
      <c r="AY39" s="41"/>
      <c r="AZ39" s="41">
        <v>7</v>
      </c>
      <c r="BA39" s="41"/>
      <c r="BB39" s="41">
        <v>7</v>
      </c>
      <c r="BC39" s="41"/>
      <c r="BD39" s="41">
        <v>6</v>
      </c>
      <c r="BE39" s="41"/>
      <c r="BF39" s="41">
        <v>7</v>
      </c>
      <c r="BG39" s="41"/>
      <c r="BH39" s="41">
        <f t="shared" si="26"/>
        <v>208</v>
      </c>
      <c r="BI39" s="70">
        <f t="shared" si="27"/>
        <v>6.933333333333334</v>
      </c>
      <c r="BJ39" s="41">
        <v>7</v>
      </c>
      <c r="BK39" s="41"/>
      <c r="BL39" s="41">
        <v>9</v>
      </c>
      <c r="BM39" s="41"/>
      <c r="BN39" s="41">
        <v>7</v>
      </c>
      <c r="BO39" s="41"/>
      <c r="BP39" s="41">
        <v>8</v>
      </c>
      <c r="BQ39" s="41"/>
      <c r="BR39" s="41">
        <v>8</v>
      </c>
      <c r="BS39" s="41"/>
      <c r="BT39" s="41">
        <v>7</v>
      </c>
      <c r="BU39" s="41"/>
      <c r="BV39" s="103">
        <f t="shared" si="28"/>
        <v>177</v>
      </c>
      <c r="BW39" s="70">
        <f t="shared" si="29"/>
        <v>7.695652173913044</v>
      </c>
      <c r="BX39" s="112">
        <f t="shared" si="30"/>
        <v>7.264150943396227</v>
      </c>
      <c r="BY39" s="135" t="s">
        <v>511</v>
      </c>
      <c r="BZ39" s="135" t="s">
        <v>522</v>
      </c>
      <c r="CA39" s="41">
        <v>8</v>
      </c>
      <c r="CB39" s="103"/>
      <c r="CC39" s="41">
        <v>9</v>
      </c>
      <c r="CD39" s="103"/>
      <c r="CE39" s="41">
        <v>8</v>
      </c>
      <c r="CF39" s="103"/>
      <c r="CG39" s="41">
        <v>8</v>
      </c>
      <c r="CH39" s="103"/>
      <c r="CI39" s="41">
        <v>8</v>
      </c>
      <c r="CJ39" s="103"/>
      <c r="CK39" s="41">
        <v>8</v>
      </c>
      <c r="CL39" s="103"/>
      <c r="CM39" s="41">
        <v>9</v>
      </c>
      <c r="CN39" s="103"/>
      <c r="CO39" s="103">
        <f t="shared" si="31"/>
        <v>266</v>
      </c>
      <c r="CP39" s="112">
        <f t="shared" si="32"/>
        <v>8.3125</v>
      </c>
      <c r="CQ39" s="41">
        <v>9</v>
      </c>
      <c r="CR39" s="103"/>
      <c r="CS39" s="41">
        <v>9</v>
      </c>
      <c r="CT39" s="103"/>
      <c r="CU39" s="41">
        <v>9</v>
      </c>
      <c r="CV39" s="103"/>
      <c r="CW39" s="41">
        <v>7</v>
      </c>
      <c r="CX39" s="103"/>
      <c r="CY39" s="41"/>
      <c r="CZ39" s="103"/>
      <c r="DA39" s="103">
        <f t="shared" si="33"/>
        <v>147</v>
      </c>
      <c r="DB39" s="70">
        <f t="shared" si="34"/>
        <v>8.647058823529411</v>
      </c>
      <c r="DC39" s="70">
        <f t="shared" si="17"/>
        <v>8.428571428571429</v>
      </c>
      <c r="DD39" s="103"/>
      <c r="DE39" s="41"/>
      <c r="DF39" s="103"/>
      <c r="DG39" s="41"/>
      <c r="DH39" s="103"/>
      <c r="DI39" s="41"/>
      <c r="DJ39" s="103"/>
      <c r="DK39" s="41"/>
    </row>
    <row r="40" spans="1:115" ht="15">
      <c r="A40" s="4">
        <v>36</v>
      </c>
      <c r="B40" s="13" t="s">
        <v>168</v>
      </c>
      <c r="C40" s="24" t="s">
        <v>169</v>
      </c>
      <c r="D40" s="11">
        <v>33560</v>
      </c>
      <c r="E40" s="4" t="s">
        <v>101</v>
      </c>
      <c r="F40" s="13" t="s">
        <v>79</v>
      </c>
      <c r="G40" s="17" t="s">
        <v>35</v>
      </c>
      <c r="H40" s="41">
        <v>7</v>
      </c>
      <c r="I40" s="41"/>
      <c r="J40" s="41">
        <v>7</v>
      </c>
      <c r="K40" s="41"/>
      <c r="L40" s="41">
        <v>8</v>
      </c>
      <c r="M40" s="41"/>
      <c r="N40" s="41">
        <v>5</v>
      </c>
      <c r="O40" s="41">
        <v>3</v>
      </c>
      <c r="P40" s="41">
        <v>6</v>
      </c>
      <c r="Q40" s="41"/>
      <c r="R40" s="41">
        <v>6</v>
      </c>
      <c r="S40" s="41"/>
      <c r="T40" s="41">
        <v>7</v>
      </c>
      <c r="U40" s="41"/>
      <c r="V40" s="41">
        <f t="shared" si="18"/>
        <v>147</v>
      </c>
      <c r="W40" s="42">
        <f t="shared" si="19"/>
        <v>6.681818181818182</v>
      </c>
      <c r="X40" s="41">
        <v>7</v>
      </c>
      <c r="Y40" s="41"/>
      <c r="Z40" s="41">
        <v>7</v>
      </c>
      <c r="AA40" s="41"/>
      <c r="AB40" s="41">
        <v>5</v>
      </c>
      <c r="AC40" s="41"/>
      <c r="AD40" s="41">
        <v>6</v>
      </c>
      <c r="AE40" s="41"/>
      <c r="AF40" s="41">
        <v>5</v>
      </c>
      <c r="AG40" s="41"/>
      <c r="AH40" s="41">
        <v>8</v>
      </c>
      <c r="AI40" s="41"/>
      <c r="AJ40" s="41">
        <v>7</v>
      </c>
      <c r="AK40" s="41"/>
      <c r="AL40" s="41">
        <f t="shared" si="20"/>
        <v>166</v>
      </c>
      <c r="AM40" s="42">
        <f t="shared" si="21"/>
        <v>6.384615384615385</v>
      </c>
      <c r="AN40" s="42">
        <f t="shared" si="22"/>
        <v>6.520833333333333</v>
      </c>
      <c r="AO40" s="43" t="str">
        <f t="shared" si="23"/>
        <v>TB Kh¸</v>
      </c>
      <c r="AP40" s="41">
        <f t="shared" si="24"/>
        <v>0</v>
      </c>
      <c r="AQ40" s="44" t="str">
        <f t="shared" si="25"/>
        <v>Lªn líp</v>
      </c>
      <c r="AR40" s="41">
        <v>7</v>
      </c>
      <c r="AS40" s="41"/>
      <c r="AT40" s="41">
        <v>5</v>
      </c>
      <c r="AU40" s="41"/>
      <c r="AV40" s="41">
        <v>8</v>
      </c>
      <c r="AW40" s="41"/>
      <c r="AX40" s="41">
        <v>7</v>
      </c>
      <c r="AY40" s="41"/>
      <c r="AZ40" s="41">
        <v>6</v>
      </c>
      <c r="BA40" s="41"/>
      <c r="BB40" s="41">
        <v>7</v>
      </c>
      <c r="BC40" s="41"/>
      <c r="BD40" s="41">
        <v>6</v>
      </c>
      <c r="BE40" s="41"/>
      <c r="BF40" s="41">
        <v>5</v>
      </c>
      <c r="BG40" s="41"/>
      <c r="BH40" s="41">
        <f t="shared" si="26"/>
        <v>194</v>
      </c>
      <c r="BI40" s="70">
        <f t="shared" si="27"/>
        <v>6.466666666666667</v>
      </c>
      <c r="BJ40" s="41">
        <v>7</v>
      </c>
      <c r="BK40" s="41"/>
      <c r="BL40" s="41">
        <v>7</v>
      </c>
      <c r="BM40" s="41"/>
      <c r="BN40" s="41">
        <v>7</v>
      </c>
      <c r="BO40" s="41"/>
      <c r="BP40" s="41">
        <v>8</v>
      </c>
      <c r="BQ40" s="41"/>
      <c r="BR40" s="41">
        <v>7</v>
      </c>
      <c r="BS40" s="41"/>
      <c r="BT40" s="41">
        <v>7</v>
      </c>
      <c r="BU40" s="41"/>
      <c r="BV40" s="103">
        <f t="shared" si="28"/>
        <v>166</v>
      </c>
      <c r="BW40" s="70">
        <f t="shared" si="29"/>
        <v>7.217391304347826</v>
      </c>
      <c r="BX40" s="112">
        <f t="shared" si="30"/>
        <v>6.7924528301886795</v>
      </c>
      <c r="BY40" s="135" t="s">
        <v>568</v>
      </c>
      <c r="BZ40" s="135" t="s">
        <v>522</v>
      </c>
      <c r="CA40" s="41">
        <v>6</v>
      </c>
      <c r="CB40" s="103"/>
      <c r="CC40" s="41">
        <v>9</v>
      </c>
      <c r="CD40" s="103"/>
      <c r="CE40" s="41">
        <v>8</v>
      </c>
      <c r="CF40" s="103"/>
      <c r="CG40" s="41">
        <v>8</v>
      </c>
      <c r="CH40" s="103"/>
      <c r="CI40" s="41">
        <v>7</v>
      </c>
      <c r="CJ40" s="103">
        <v>4</v>
      </c>
      <c r="CK40" s="41">
        <v>7</v>
      </c>
      <c r="CL40" s="103"/>
      <c r="CM40" s="41">
        <v>9</v>
      </c>
      <c r="CN40" s="103"/>
      <c r="CO40" s="103">
        <f t="shared" si="31"/>
        <v>249</v>
      </c>
      <c r="CP40" s="112">
        <f t="shared" si="32"/>
        <v>7.78125</v>
      </c>
      <c r="CQ40" s="41">
        <v>8</v>
      </c>
      <c r="CR40" s="103"/>
      <c r="CS40" s="41">
        <v>8</v>
      </c>
      <c r="CT40" s="103"/>
      <c r="CU40" s="41">
        <v>9</v>
      </c>
      <c r="CV40" s="103"/>
      <c r="CW40" s="41">
        <v>7</v>
      </c>
      <c r="CX40" s="103"/>
      <c r="CY40" s="41"/>
      <c r="CZ40" s="103"/>
      <c r="DA40" s="103">
        <f t="shared" si="33"/>
        <v>137</v>
      </c>
      <c r="DB40" s="70">
        <f t="shared" si="34"/>
        <v>8.058823529411764</v>
      </c>
      <c r="DC40" s="70">
        <f t="shared" si="17"/>
        <v>7.877551020408164</v>
      </c>
      <c r="DD40" s="103"/>
      <c r="DE40" s="41"/>
      <c r="DF40" s="103"/>
      <c r="DG40" s="41"/>
      <c r="DH40" s="103"/>
      <c r="DI40" s="41"/>
      <c r="DJ40" s="103"/>
      <c r="DK40" s="41"/>
    </row>
    <row r="41" spans="1:115" ht="15">
      <c r="A41" s="4">
        <v>37</v>
      </c>
      <c r="B41" s="13" t="s">
        <v>121</v>
      </c>
      <c r="C41" s="24" t="s">
        <v>108</v>
      </c>
      <c r="D41" s="11">
        <v>33721</v>
      </c>
      <c r="E41" s="4" t="s">
        <v>101</v>
      </c>
      <c r="F41" s="13" t="s">
        <v>167</v>
      </c>
      <c r="G41" s="17" t="s">
        <v>35</v>
      </c>
      <c r="H41" s="41">
        <v>7</v>
      </c>
      <c r="I41" s="41"/>
      <c r="J41" s="41">
        <v>7</v>
      </c>
      <c r="K41" s="41"/>
      <c r="L41" s="41">
        <v>7</v>
      </c>
      <c r="M41" s="41"/>
      <c r="N41" s="41">
        <v>5</v>
      </c>
      <c r="O41" s="41">
        <v>4</v>
      </c>
      <c r="P41" s="41">
        <v>6</v>
      </c>
      <c r="Q41" s="41"/>
      <c r="R41" s="41">
        <v>5</v>
      </c>
      <c r="S41" s="41"/>
      <c r="T41" s="41">
        <v>6</v>
      </c>
      <c r="U41" s="41"/>
      <c r="V41" s="41">
        <f t="shared" si="18"/>
        <v>131</v>
      </c>
      <c r="W41" s="42">
        <f t="shared" si="19"/>
        <v>5.954545454545454</v>
      </c>
      <c r="X41" s="41">
        <v>6</v>
      </c>
      <c r="Y41" s="41"/>
      <c r="Z41" s="41">
        <v>7</v>
      </c>
      <c r="AA41" s="41"/>
      <c r="AB41" s="41">
        <v>5</v>
      </c>
      <c r="AC41" s="41"/>
      <c r="AD41" s="41">
        <v>5</v>
      </c>
      <c r="AE41" s="41"/>
      <c r="AF41" s="41">
        <v>5</v>
      </c>
      <c r="AG41" s="41"/>
      <c r="AH41" s="41">
        <v>8</v>
      </c>
      <c r="AI41" s="41"/>
      <c r="AJ41" s="41">
        <v>5</v>
      </c>
      <c r="AK41" s="41"/>
      <c r="AL41" s="41">
        <f t="shared" si="20"/>
        <v>154</v>
      </c>
      <c r="AM41" s="42">
        <f t="shared" si="21"/>
        <v>5.923076923076923</v>
      </c>
      <c r="AN41" s="42">
        <f t="shared" si="22"/>
        <v>5.9375</v>
      </c>
      <c r="AO41" s="43" t="str">
        <f t="shared" si="23"/>
        <v>Trung b×nh</v>
      </c>
      <c r="AP41" s="41">
        <f t="shared" si="24"/>
        <v>0</v>
      </c>
      <c r="AQ41" s="44" t="str">
        <f t="shared" si="25"/>
        <v>Lªn líp</v>
      </c>
      <c r="AR41" s="41">
        <v>7</v>
      </c>
      <c r="AS41" s="41"/>
      <c r="AT41" s="41">
        <v>7</v>
      </c>
      <c r="AU41" s="41"/>
      <c r="AV41" s="41">
        <v>6</v>
      </c>
      <c r="AW41" s="41"/>
      <c r="AX41" s="41">
        <v>7</v>
      </c>
      <c r="AY41" s="41"/>
      <c r="AZ41" s="41">
        <v>6</v>
      </c>
      <c r="BA41" s="41"/>
      <c r="BB41" s="41">
        <v>5</v>
      </c>
      <c r="BC41" s="41"/>
      <c r="BD41" s="41">
        <v>5</v>
      </c>
      <c r="BE41" s="41"/>
      <c r="BF41" s="41">
        <v>5</v>
      </c>
      <c r="BG41" s="41"/>
      <c r="BH41" s="41">
        <f t="shared" si="26"/>
        <v>180</v>
      </c>
      <c r="BI41" s="70">
        <f t="shared" si="27"/>
        <v>6</v>
      </c>
      <c r="BJ41" s="41">
        <v>6</v>
      </c>
      <c r="BK41" s="41"/>
      <c r="BL41" s="41">
        <v>5</v>
      </c>
      <c r="BM41" s="41"/>
      <c r="BN41" s="41">
        <v>6</v>
      </c>
      <c r="BO41" s="41"/>
      <c r="BP41" s="41">
        <v>7</v>
      </c>
      <c r="BQ41" s="41"/>
      <c r="BR41" s="41">
        <v>7</v>
      </c>
      <c r="BS41" s="41"/>
      <c r="BT41" s="41">
        <v>7</v>
      </c>
      <c r="BU41" s="41"/>
      <c r="BV41" s="103">
        <f t="shared" si="28"/>
        <v>145</v>
      </c>
      <c r="BW41" s="70">
        <f t="shared" si="29"/>
        <v>6.304347826086956</v>
      </c>
      <c r="BX41" s="112">
        <f t="shared" si="30"/>
        <v>6.132075471698113</v>
      </c>
      <c r="BY41" s="135" t="s">
        <v>568</v>
      </c>
      <c r="BZ41" s="135" t="s">
        <v>522</v>
      </c>
      <c r="CA41" s="41">
        <v>6</v>
      </c>
      <c r="CB41" s="103">
        <v>4</v>
      </c>
      <c r="CC41" s="41">
        <v>9</v>
      </c>
      <c r="CD41" s="103"/>
      <c r="CE41" s="41">
        <v>8</v>
      </c>
      <c r="CF41" s="103"/>
      <c r="CG41" s="41">
        <v>8</v>
      </c>
      <c r="CH41" s="103"/>
      <c r="CI41" s="41">
        <v>5</v>
      </c>
      <c r="CJ41" s="103"/>
      <c r="CK41" s="41">
        <v>7</v>
      </c>
      <c r="CL41" s="103"/>
      <c r="CM41" s="41">
        <v>9</v>
      </c>
      <c r="CN41" s="103"/>
      <c r="CO41" s="103">
        <f t="shared" si="31"/>
        <v>241</v>
      </c>
      <c r="CP41" s="112">
        <f t="shared" si="32"/>
        <v>7.53125</v>
      </c>
      <c r="CQ41" s="41">
        <v>8</v>
      </c>
      <c r="CR41" s="103"/>
      <c r="CS41" s="41">
        <v>8</v>
      </c>
      <c r="CT41" s="103"/>
      <c r="CU41" s="41">
        <v>6</v>
      </c>
      <c r="CV41" s="103"/>
      <c r="CW41" s="41">
        <v>9</v>
      </c>
      <c r="CX41" s="103"/>
      <c r="CY41" s="41"/>
      <c r="CZ41" s="103"/>
      <c r="DA41" s="103">
        <f t="shared" si="33"/>
        <v>131</v>
      </c>
      <c r="DB41" s="70">
        <f t="shared" si="34"/>
        <v>7.705882352941177</v>
      </c>
      <c r="DC41" s="70">
        <f t="shared" si="17"/>
        <v>7.591836734693878</v>
      </c>
      <c r="DD41" s="103"/>
      <c r="DE41" s="41"/>
      <c r="DF41" s="103"/>
      <c r="DG41" s="41"/>
      <c r="DH41" s="103"/>
      <c r="DI41" s="41"/>
      <c r="DJ41" s="103"/>
      <c r="DK41" s="41"/>
    </row>
    <row r="42" spans="1:115" ht="15">
      <c r="A42" s="4">
        <v>38</v>
      </c>
      <c r="B42" s="13" t="s">
        <v>170</v>
      </c>
      <c r="C42" s="24" t="s">
        <v>108</v>
      </c>
      <c r="D42" s="11">
        <v>33305</v>
      </c>
      <c r="E42" s="4" t="s">
        <v>101</v>
      </c>
      <c r="F42" s="13" t="s">
        <v>103</v>
      </c>
      <c r="G42" s="17" t="s">
        <v>35</v>
      </c>
      <c r="H42" s="41">
        <v>8</v>
      </c>
      <c r="I42" s="41"/>
      <c r="J42" s="41">
        <v>7</v>
      </c>
      <c r="K42" s="41"/>
      <c r="L42" s="41">
        <v>5</v>
      </c>
      <c r="M42" s="41"/>
      <c r="N42" s="41">
        <v>6</v>
      </c>
      <c r="O42" s="41"/>
      <c r="P42" s="41">
        <v>6</v>
      </c>
      <c r="Q42" s="41"/>
      <c r="R42" s="41">
        <v>6</v>
      </c>
      <c r="S42" s="41"/>
      <c r="T42" s="41">
        <v>8</v>
      </c>
      <c r="U42" s="41"/>
      <c r="V42" s="41">
        <f t="shared" si="18"/>
        <v>133</v>
      </c>
      <c r="W42" s="42">
        <f t="shared" si="19"/>
        <v>6.045454545454546</v>
      </c>
      <c r="X42" s="41">
        <v>5</v>
      </c>
      <c r="Y42" s="41"/>
      <c r="Z42" s="41">
        <v>6</v>
      </c>
      <c r="AA42" s="41"/>
      <c r="AB42" s="41">
        <v>7</v>
      </c>
      <c r="AC42" s="41"/>
      <c r="AD42" s="41">
        <v>7</v>
      </c>
      <c r="AE42" s="41"/>
      <c r="AF42" s="41">
        <v>5</v>
      </c>
      <c r="AG42" s="41"/>
      <c r="AH42" s="41">
        <v>8</v>
      </c>
      <c r="AI42" s="41"/>
      <c r="AJ42" s="41">
        <v>6</v>
      </c>
      <c r="AK42" s="41"/>
      <c r="AL42" s="41">
        <f t="shared" si="20"/>
        <v>165</v>
      </c>
      <c r="AM42" s="42">
        <f t="shared" si="21"/>
        <v>6.346153846153846</v>
      </c>
      <c r="AN42" s="42">
        <f t="shared" si="22"/>
        <v>6.208333333333333</v>
      </c>
      <c r="AO42" s="43" t="str">
        <f t="shared" si="23"/>
        <v>TB Kh¸</v>
      </c>
      <c r="AP42" s="41">
        <f t="shared" si="24"/>
        <v>0</v>
      </c>
      <c r="AQ42" s="44" t="str">
        <f t="shared" si="25"/>
        <v>Lªn líp</v>
      </c>
      <c r="AR42" s="41">
        <v>7</v>
      </c>
      <c r="AS42" s="41"/>
      <c r="AT42" s="41">
        <v>8</v>
      </c>
      <c r="AU42" s="41"/>
      <c r="AV42" s="41">
        <v>7</v>
      </c>
      <c r="AW42" s="41"/>
      <c r="AX42" s="41">
        <v>8</v>
      </c>
      <c r="AY42" s="41"/>
      <c r="AZ42" s="41">
        <v>9</v>
      </c>
      <c r="BA42" s="41"/>
      <c r="BB42" s="41">
        <v>7</v>
      </c>
      <c r="BC42" s="41"/>
      <c r="BD42" s="41">
        <v>6</v>
      </c>
      <c r="BE42" s="41"/>
      <c r="BF42" s="41">
        <v>8</v>
      </c>
      <c r="BG42" s="41"/>
      <c r="BH42" s="41">
        <f t="shared" si="26"/>
        <v>222</v>
      </c>
      <c r="BI42" s="70">
        <f t="shared" si="27"/>
        <v>7.4</v>
      </c>
      <c r="BJ42" s="41">
        <v>7</v>
      </c>
      <c r="BK42" s="41"/>
      <c r="BL42" s="41">
        <v>6</v>
      </c>
      <c r="BM42" s="41"/>
      <c r="BN42" s="41">
        <v>7</v>
      </c>
      <c r="BO42" s="41"/>
      <c r="BP42" s="41">
        <v>6</v>
      </c>
      <c r="BQ42" s="41"/>
      <c r="BR42" s="41">
        <v>5</v>
      </c>
      <c r="BS42" s="41"/>
      <c r="BT42" s="41">
        <v>5</v>
      </c>
      <c r="BU42" s="41"/>
      <c r="BV42" s="103">
        <f t="shared" si="28"/>
        <v>140</v>
      </c>
      <c r="BW42" s="70">
        <f t="shared" si="29"/>
        <v>6.086956521739131</v>
      </c>
      <c r="BX42" s="112">
        <f t="shared" si="30"/>
        <v>6.830188679245283</v>
      </c>
      <c r="BY42" s="135" t="s">
        <v>568</v>
      </c>
      <c r="BZ42" s="135" t="s">
        <v>522</v>
      </c>
      <c r="CA42" s="41">
        <v>8</v>
      </c>
      <c r="CB42" s="103"/>
      <c r="CC42" s="41">
        <v>7</v>
      </c>
      <c r="CD42" s="103"/>
      <c r="CE42" s="41">
        <v>7</v>
      </c>
      <c r="CF42" s="103"/>
      <c r="CG42" s="41">
        <v>8</v>
      </c>
      <c r="CH42" s="103"/>
      <c r="CI42" s="41">
        <v>8</v>
      </c>
      <c r="CJ42" s="103"/>
      <c r="CK42" s="41">
        <v>7</v>
      </c>
      <c r="CL42" s="103"/>
      <c r="CM42" s="41">
        <v>8</v>
      </c>
      <c r="CN42" s="103"/>
      <c r="CO42" s="103">
        <f t="shared" si="31"/>
        <v>244</v>
      </c>
      <c r="CP42" s="112">
        <f t="shared" si="32"/>
        <v>7.625</v>
      </c>
      <c r="CQ42" s="41">
        <v>7</v>
      </c>
      <c r="CR42" s="103"/>
      <c r="CS42" s="41">
        <v>5</v>
      </c>
      <c r="CT42" s="103">
        <v>4</v>
      </c>
      <c r="CU42" s="41">
        <v>6</v>
      </c>
      <c r="CV42" s="103"/>
      <c r="CW42" s="41">
        <v>6</v>
      </c>
      <c r="CX42" s="103"/>
      <c r="CY42" s="41"/>
      <c r="CZ42" s="103"/>
      <c r="DA42" s="103">
        <f t="shared" si="33"/>
        <v>100</v>
      </c>
      <c r="DB42" s="70">
        <f t="shared" si="34"/>
        <v>5.882352941176471</v>
      </c>
      <c r="DC42" s="70">
        <f t="shared" si="17"/>
        <v>7.020408163265306</v>
      </c>
      <c r="DD42" s="103"/>
      <c r="DE42" s="41"/>
      <c r="DF42" s="103"/>
      <c r="DG42" s="41"/>
      <c r="DH42" s="103"/>
      <c r="DI42" s="41"/>
      <c r="DJ42" s="103"/>
      <c r="DK42" s="41"/>
    </row>
    <row r="43" spans="1:115" ht="15">
      <c r="A43" s="4">
        <v>39</v>
      </c>
      <c r="B43" s="13" t="s">
        <v>111</v>
      </c>
      <c r="C43" s="24" t="s">
        <v>171</v>
      </c>
      <c r="D43" s="11">
        <v>33915</v>
      </c>
      <c r="E43" s="4" t="s">
        <v>101</v>
      </c>
      <c r="F43" s="13" t="s">
        <v>103</v>
      </c>
      <c r="G43" s="17" t="s">
        <v>35</v>
      </c>
      <c r="H43" s="41">
        <v>8</v>
      </c>
      <c r="I43" s="41"/>
      <c r="J43" s="41">
        <v>7</v>
      </c>
      <c r="K43" s="41"/>
      <c r="L43" s="41">
        <v>7</v>
      </c>
      <c r="M43" s="41"/>
      <c r="N43" s="41">
        <v>5</v>
      </c>
      <c r="O43" s="41"/>
      <c r="P43" s="41">
        <v>5</v>
      </c>
      <c r="Q43" s="41"/>
      <c r="R43" s="41">
        <v>5</v>
      </c>
      <c r="S43" s="41"/>
      <c r="T43" s="41">
        <v>6</v>
      </c>
      <c r="U43" s="41"/>
      <c r="V43" s="41">
        <f t="shared" si="18"/>
        <v>128</v>
      </c>
      <c r="W43" s="42">
        <f t="shared" si="19"/>
        <v>5.818181818181818</v>
      </c>
      <c r="X43" s="41">
        <v>7</v>
      </c>
      <c r="Y43" s="41"/>
      <c r="Z43" s="41">
        <v>7</v>
      </c>
      <c r="AA43" s="41"/>
      <c r="AB43" s="41">
        <v>5</v>
      </c>
      <c r="AC43" s="41"/>
      <c r="AD43" s="41">
        <v>7</v>
      </c>
      <c r="AE43" s="41"/>
      <c r="AF43" s="41">
        <v>5</v>
      </c>
      <c r="AG43" s="41"/>
      <c r="AH43" s="41">
        <v>7</v>
      </c>
      <c r="AI43" s="41"/>
      <c r="AJ43" s="41">
        <v>7</v>
      </c>
      <c r="AK43" s="41"/>
      <c r="AL43" s="41">
        <f t="shared" si="20"/>
        <v>164</v>
      </c>
      <c r="AM43" s="42">
        <f t="shared" si="21"/>
        <v>6.3076923076923075</v>
      </c>
      <c r="AN43" s="42">
        <f t="shared" si="22"/>
        <v>6.083333333333333</v>
      </c>
      <c r="AO43" s="43" t="str">
        <f t="shared" si="23"/>
        <v>TB Kh¸</v>
      </c>
      <c r="AP43" s="41">
        <f t="shared" si="24"/>
        <v>0</v>
      </c>
      <c r="AQ43" s="44" t="str">
        <f t="shared" si="25"/>
        <v>Lªn líp</v>
      </c>
      <c r="AR43" s="41">
        <v>7</v>
      </c>
      <c r="AS43" s="41"/>
      <c r="AT43" s="41">
        <v>7</v>
      </c>
      <c r="AU43" s="41"/>
      <c r="AV43" s="41">
        <v>6</v>
      </c>
      <c r="AW43" s="41"/>
      <c r="AX43" s="41">
        <v>6</v>
      </c>
      <c r="AY43" s="41"/>
      <c r="AZ43" s="41">
        <v>5</v>
      </c>
      <c r="BA43" s="41"/>
      <c r="BB43" s="41">
        <v>8</v>
      </c>
      <c r="BC43" s="41"/>
      <c r="BD43" s="41">
        <v>5</v>
      </c>
      <c r="BE43" s="41"/>
      <c r="BF43" s="41">
        <v>7</v>
      </c>
      <c r="BG43" s="41"/>
      <c r="BH43" s="41">
        <f t="shared" si="26"/>
        <v>191</v>
      </c>
      <c r="BI43" s="70">
        <f t="shared" si="27"/>
        <v>6.366666666666666</v>
      </c>
      <c r="BJ43" s="41">
        <v>6</v>
      </c>
      <c r="BK43" s="41"/>
      <c r="BL43" s="41">
        <v>6</v>
      </c>
      <c r="BM43" s="41">
        <v>4</v>
      </c>
      <c r="BN43" s="41">
        <v>6</v>
      </c>
      <c r="BO43" s="41"/>
      <c r="BP43" s="41">
        <v>7</v>
      </c>
      <c r="BQ43" s="41"/>
      <c r="BR43" s="41">
        <v>7</v>
      </c>
      <c r="BS43" s="41"/>
      <c r="BT43" s="41">
        <v>5</v>
      </c>
      <c r="BU43" s="41"/>
      <c r="BV43" s="103">
        <f t="shared" si="28"/>
        <v>143</v>
      </c>
      <c r="BW43" s="70">
        <f t="shared" si="29"/>
        <v>6.217391304347826</v>
      </c>
      <c r="BX43" s="112">
        <f t="shared" si="30"/>
        <v>6.30188679245283</v>
      </c>
      <c r="BY43" s="135" t="s">
        <v>568</v>
      </c>
      <c r="BZ43" s="135" t="s">
        <v>522</v>
      </c>
      <c r="CA43" s="41">
        <v>8</v>
      </c>
      <c r="CB43" s="103"/>
      <c r="CC43" s="41">
        <v>6</v>
      </c>
      <c r="CD43" s="103"/>
      <c r="CE43" s="41">
        <v>7</v>
      </c>
      <c r="CF43" s="103"/>
      <c r="CG43" s="41">
        <v>7</v>
      </c>
      <c r="CH43" s="103"/>
      <c r="CI43" s="41">
        <v>6</v>
      </c>
      <c r="CJ43" s="103"/>
      <c r="CK43" s="41">
        <v>5</v>
      </c>
      <c r="CL43" s="103"/>
      <c r="CM43" s="41">
        <v>8</v>
      </c>
      <c r="CN43" s="103"/>
      <c r="CO43" s="103">
        <f t="shared" si="31"/>
        <v>216</v>
      </c>
      <c r="CP43" s="112">
        <f t="shared" si="32"/>
        <v>6.75</v>
      </c>
      <c r="CQ43" s="41">
        <v>7</v>
      </c>
      <c r="CR43" s="103"/>
      <c r="CS43" s="41">
        <v>8</v>
      </c>
      <c r="CT43" s="103"/>
      <c r="CU43" s="41">
        <v>8</v>
      </c>
      <c r="CV43" s="103"/>
      <c r="CW43" s="41">
        <v>9</v>
      </c>
      <c r="CX43" s="103"/>
      <c r="CY43" s="41"/>
      <c r="CZ43" s="103"/>
      <c r="DA43" s="103">
        <f t="shared" si="33"/>
        <v>135</v>
      </c>
      <c r="DB43" s="70">
        <f t="shared" si="34"/>
        <v>7.9411764705882355</v>
      </c>
      <c r="DC43" s="70">
        <f t="shared" si="17"/>
        <v>7.163265306122449</v>
      </c>
      <c r="DD43" s="103"/>
      <c r="DE43" s="41"/>
      <c r="DF43" s="103"/>
      <c r="DG43" s="41"/>
      <c r="DH43" s="103"/>
      <c r="DI43" s="41"/>
      <c r="DJ43" s="103"/>
      <c r="DK43" s="41"/>
    </row>
    <row r="44" spans="1:115" ht="15">
      <c r="A44" s="4">
        <v>40</v>
      </c>
      <c r="B44" s="13" t="s">
        <v>121</v>
      </c>
      <c r="C44" s="24" t="s">
        <v>171</v>
      </c>
      <c r="D44" s="11">
        <v>33866</v>
      </c>
      <c r="E44" s="4" t="s">
        <v>101</v>
      </c>
      <c r="F44" s="13" t="s">
        <v>103</v>
      </c>
      <c r="G44" s="17" t="s">
        <v>35</v>
      </c>
      <c r="H44" s="41">
        <v>8</v>
      </c>
      <c r="I44" s="41"/>
      <c r="J44" s="41">
        <v>7</v>
      </c>
      <c r="K44" s="41"/>
      <c r="L44" s="41">
        <v>5</v>
      </c>
      <c r="M44" s="41"/>
      <c r="N44" s="41">
        <v>5</v>
      </c>
      <c r="O44" s="41"/>
      <c r="P44" s="41">
        <v>7</v>
      </c>
      <c r="Q44" s="41"/>
      <c r="R44" s="41">
        <v>6</v>
      </c>
      <c r="S44" s="41"/>
      <c r="T44" s="41">
        <v>6</v>
      </c>
      <c r="U44" s="41"/>
      <c r="V44" s="41">
        <f t="shared" si="18"/>
        <v>125</v>
      </c>
      <c r="W44" s="42">
        <f t="shared" si="19"/>
        <v>5.681818181818182</v>
      </c>
      <c r="X44" s="41">
        <v>5</v>
      </c>
      <c r="Y44" s="41"/>
      <c r="Z44" s="41">
        <v>7</v>
      </c>
      <c r="AA44" s="41"/>
      <c r="AB44" s="41">
        <v>5</v>
      </c>
      <c r="AC44" s="41"/>
      <c r="AD44" s="41">
        <v>6</v>
      </c>
      <c r="AE44" s="41"/>
      <c r="AF44" s="41">
        <v>5</v>
      </c>
      <c r="AG44" s="41">
        <v>2</v>
      </c>
      <c r="AH44" s="41">
        <v>6</v>
      </c>
      <c r="AI44" s="41"/>
      <c r="AJ44" s="41">
        <v>6</v>
      </c>
      <c r="AK44" s="41">
        <v>4</v>
      </c>
      <c r="AL44" s="41">
        <f t="shared" si="20"/>
        <v>147</v>
      </c>
      <c r="AM44" s="42">
        <f t="shared" si="21"/>
        <v>5.653846153846154</v>
      </c>
      <c r="AN44" s="42">
        <f t="shared" si="22"/>
        <v>5.666666666666667</v>
      </c>
      <c r="AO44" s="43" t="str">
        <f t="shared" si="23"/>
        <v>Trung b×nh</v>
      </c>
      <c r="AP44" s="41">
        <f t="shared" si="24"/>
        <v>0</v>
      </c>
      <c r="AQ44" s="44" t="str">
        <f t="shared" si="25"/>
        <v>Lªn líp</v>
      </c>
      <c r="AR44" s="41">
        <v>6</v>
      </c>
      <c r="AS44" s="41"/>
      <c r="AT44" s="41">
        <v>6</v>
      </c>
      <c r="AU44" s="41"/>
      <c r="AV44" s="41">
        <v>5</v>
      </c>
      <c r="AW44" s="41"/>
      <c r="AX44" s="41">
        <v>7</v>
      </c>
      <c r="AY44" s="41"/>
      <c r="AZ44" s="41">
        <v>6</v>
      </c>
      <c r="BA44" s="41"/>
      <c r="BB44" s="41">
        <v>6</v>
      </c>
      <c r="BC44" s="41"/>
      <c r="BD44" s="41">
        <v>5</v>
      </c>
      <c r="BE44" s="41"/>
      <c r="BF44" s="41">
        <v>5</v>
      </c>
      <c r="BG44" s="41"/>
      <c r="BH44" s="41">
        <f t="shared" si="26"/>
        <v>170</v>
      </c>
      <c r="BI44" s="70">
        <f t="shared" si="27"/>
        <v>5.666666666666667</v>
      </c>
      <c r="BJ44" s="41">
        <v>6</v>
      </c>
      <c r="BK44" s="41"/>
      <c r="BL44" s="41">
        <v>7</v>
      </c>
      <c r="BM44" s="41"/>
      <c r="BN44" s="41">
        <v>5</v>
      </c>
      <c r="BO44" s="41"/>
      <c r="BP44" s="41">
        <v>5</v>
      </c>
      <c r="BQ44" s="41"/>
      <c r="BR44" s="41">
        <v>7</v>
      </c>
      <c r="BS44" s="41"/>
      <c r="BT44" s="41">
        <v>7</v>
      </c>
      <c r="BU44" s="41"/>
      <c r="BV44" s="103">
        <f t="shared" si="28"/>
        <v>139</v>
      </c>
      <c r="BW44" s="70">
        <f t="shared" si="29"/>
        <v>6.043478260869565</v>
      </c>
      <c r="BX44" s="112">
        <f t="shared" si="30"/>
        <v>5.830188679245283</v>
      </c>
      <c r="BY44" s="135" t="s">
        <v>513</v>
      </c>
      <c r="BZ44" s="135" t="s">
        <v>522</v>
      </c>
      <c r="CA44" s="41">
        <v>8</v>
      </c>
      <c r="CB44" s="103"/>
      <c r="CC44" s="41">
        <v>6</v>
      </c>
      <c r="CD44" s="103"/>
      <c r="CE44" s="41">
        <v>6</v>
      </c>
      <c r="CF44" s="103"/>
      <c r="CG44" s="41">
        <v>6</v>
      </c>
      <c r="CH44" s="103"/>
      <c r="CI44" s="41">
        <v>8</v>
      </c>
      <c r="CJ44" s="103">
        <v>4</v>
      </c>
      <c r="CK44" s="41">
        <v>5</v>
      </c>
      <c r="CL44" s="103"/>
      <c r="CM44" s="41">
        <v>8</v>
      </c>
      <c r="CN44" s="103"/>
      <c r="CO44" s="103">
        <f t="shared" si="31"/>
        <v>215</v>
      </c>
      <c r="CP44" s="112">
        <f t="shared" si="32"/>
        <v>6.71875</v>
      </c>
      <c r="CQ44" s="41">
        <v>7</v>
      </c>
      <c r="CR44" s="103"/>
      <c r="CS44" s="41">
        <v>6</v>
      </c>
      <c r="CT44" s="103">
        <v>4</v>
      </c>
      <c r="CU44" s="41">
        <v>6</v>
      </c>
      <c r="CV44" s="103"/>
      <c r="CW44" s="41">
        <v>7</v>
      </c>
      <c r="CX44" s="103">
        <v>4</v>
      </c>
      <c r="CY44" s="41"/>
      <c r="CZ44" s="103"/>
      <c r="DA44" s="103">
        <f t="shared" si="33"/>
        <v>109</v>
      </c>
      <c r="DB44" s="70">
        <f t="shared" si="34"/>
        <v>6.411764705882353</v>
      </c>
      <c r="DC44" s="70">
        <f t="shared" si="17"/>
        <v>6.612244897959184</v>
      </c>
      <c r="DD44" s="103"/>
      <c r="DE44" s="41"/>
      <c r="DF44" s="103"/>
      <c r="DG44" s="41"/>
      <c r="DH44" s="103"/>
      <c r="DI44" s="41"/>
      <c r="DJ44" s="103"/>
      <c r="DK44" s="41"/>
    </row>
    <row r="45" spans="1:115" ht="15">
      <c r="A45" s="4">
        <v>41</v>
      </c>
      <c r="B45" s="13" t="s">
        <v>172</v>
      </c>
      <c r="C45" s="24" t="s">
        <v>173</v>
      </c>
      <c r="D45" s="11">
        <v>33851</v>
      </c>
      <c r="E45" s="4" t="s">
        <v>101</v>
      </c>
      <c r="F45" s="13" t="s">
        <v>73</v>
      </c>
      <c r="G45" s="17" t="s">
        <v>35</v>
      </c>
      <c r="H45" s="41">
        <v>8</v>
      </c>
      <c r="I45" s="41"/>
      <c r="J45" s="41">
        <v>7</v>
      </c>
      <c r="K45" s="41"/>
      <c r="L45" s="41">
        <v>7</v>
      </c>
      <c r="M45" s="41"/>
      <c r="N45" s="41">
        <v>5</v>
      </c>
      <c r="O45" s="41">
        <v>4</v>
      </c>
      <c r="P45" s="41">
        <v>7</v>
      </c>
      <c r="Q45" s="41"/>
      <c r="R45" s="41">
        <v>5</v>
      </c>
      <c r="S45" s="41"/>
      <c r="T45" s="41">
        <v>8</v>
      </c>
      <c r="U45" s="41"/>
      <c r="V45" s="41">
        <f t="shared" si="18"/>
        <v>142</v>
      </c>
      <c r="W45" s="42">
        <f t="shared" si="19"/>
        <v>6.454545454545454</v>
      </c>
      <c r="X45" s="41">
        <v>6</v>
      </c>
      <c r="Y45" s="41"/>
      <c r="Z45" s="41">
        <v>6</v>
      </c>
      <c r="AA45" s="41"/>
      <c r="AB45" s="41">
        <v>6</v>
      </c>
      <c r="AC45" s="41"/>
      <c r="AD45" s="41">
        <v>7</v>
      </c>
      <c r="AE45" s="41"/>
      <c r="AF45" s="41">
        <v>5</v>
      </c>
      <c r="AG45" s="41"/>
      <c r="AH45" s="41">
        <v>6</v>
      </c>
      <c r="AI45" s="41"/>
      <c r="AJ45" s="41">
        <v>7</v>
      </c>
      <c r="AK45" s="41"/>
      <c r="AL45" s="41">
        <f t="shared" si="20"/>
        <v>157</v>
      </c>
      <c r="AM45" s="42">
        <f t="shared" si="21"/>
        <v>6.038461538461538</v>
      </c>
      <c r="AN45" s="42">
        <f t="shared" si="22"/>
        <v>6.229166666666667</v>
      </c>
      <c r="AO45" s="43" t="str">
        <f t="shared" si="23"/>
        <v>TB Kh¸</v>
      </c>
      <c r="AP45" s="41">
        <f t="shared" si="24"/>
        <v>0</v>
      </c>
      <c r="AQ45" s="44" t="str">
        <f t="shared" si="25"/>
        <v>Lªn líp</v>
      </c>
      <c r="AR45" s="41">
        <v>8</v>
      </c>
      <c r="AS45" s="41"/>
      <c r="AT45" s="41">
        <v>7</v>
      </c>
      <c r="AU45" s="41"/>
      <c r="AV45" s="41">
        <v>6</v>
      </c>
      <c r="AW45" s="41"/>
      <c r="AX45" s="41">
        <v>7</v>
      </c>
      <c r="AY45" s="41"/>
      <c r="AZ45" s="41">
        <v>7</v>
      </c>
      <c r="BA45" s="41"/>
      <c r="BB45" s="41">
        <v>6</v>
      </c>
      <c r="BC45" s="41"/>
      <c r="BD45" s="41">
        <v>5</v>
      </c>
      <c r="BE45" s="41"/>
      <c r="BF45" s="41">
        <v>7</v>
      </c>
      <c r="BG45" s="41"/>
      <c r="BH45" s="41">
        <f t="shared" si="26"/>
        <v>199</v>
      </c>
      <c r="BI45" s="70">
        <f t="shared" si="27"/>
        <v>6.633333333333334</v>
      </c>
      <c r="BJ45" s="41">
        <v>7</v>
      </c>
      <c r="BK45" s="41"/>
      <c r="BL45" s="41">
        <v>5</v>
      </c>
      <c r="BM45" s="41"/>
      <c r="BN45" s="41">
        <v>6</v>
      </c>
      <c r="BO45" s="41"/>
      <c r="BP45" s="41">
        <v>9</v>
      </c>
      <c r="BQ45" s="41"/>
      <c r="BR45" s="41">
        <v>8</v>
      </c>
      <c r="BS45" s="41"/>
      <c r="BT45" s="41">
        <v>8</v>
      </c>
      <c r="BU45" s="41">
        <v>4</v>
      </c>
      <c r="BV45" s="103">
        <f t="shared" si="28"/>
        <v>165</v>
      </c>
      <c r="BW45" s="70">
        <f t="shared" si="29"/>
        <v>7.173913043478261</v>
      </c>
      <c r="BX45" s="112">
        <f t="shared" si="30"/>
        <v>6.867924528301887</v>
      </c>
      <c r="BY45" s="135" t="s">
        <v>568</v>
      </c>
      <c r="BZ45" s="135" t="s">
        <v>522</v>
      </c>
      <c r="CA45" s="41">
        <v>6</v>
      </c>
      <c r="CB45" s="103"/>
      <c r="CC45" s="41">
        <v>8</v>
      </c>
      <c r="CD45" s="103"/>
      <c r="CE45" s="41">
        <v>7</v>
      </c>
      <c r="CF45" s="103"/>
      <c r="CG45" s="41">
        <v>9</v>
      </c>
      <c r="CH45" s="103"/>
      <c r="CI45" s="41">
        <v>7</v>
      </c>
      <c r="CJ45" s="103"/>
      <c r="CK45" s="41">
        <v>7</v>
      </c>
      <c r="CL45" s="103"/>
      <c r="CM45" s="41">
        <v>9</v>
      </c>
      <c r="CN45" s="103"/>
      <c r="CO45" s="103">
        <f t="shared" si="31"/>
        <v>248</v>
      </c>
      <c r="CP45" s="112">
        <f t="shared" si="32"/>
        <v>7.75</v>
      </c>
      <c r="CQ45" s="41">
        <v>9</v>
      </c>
      <c r="CR45" s="103"/>
      <c r="CS45" s="41">
        <v>7</v>
      </c>
      <c r="CT45" s="103"/>
      <c r="CU45" s="41">
        <v>9</v>
      </c>
      <c r="CV45" s="103"/>
      <c r="CW45" s="41">
        <v>9</v>
      </c>
      <c r="CX45" s="103"/>
      <c r="CY45" s="41"/>
      <c r="CZ45" s="103"/>
      <c r="DA45" s="103">
        <f t="shared" si="33"/>
        <v>141</v>
      </c>
      <c r="DB45" s="70">
        <f t="shared" si="34"/>
        <v>8.294117647058824</v>
      </c>
      <c r="DC45" s="70">
        <f t="shared" si="17"/>
        <v>7.938775510204081</v>
      </c>
      <c r="DD45" s="103"/>
      <c r="DE45" s="41"/>
      <c r="DF45" s="103"/>
      <c r="DG45" s="41"/>
      <c r="DH45" s="103"/>
      <c r="DI45" s="41"/>
      <c r="DJ45" s="103"/>
      <c r="DK45" s="41"/>
    </row>
    <row r="46" spans="1:115" ht="15">
      <c r="A46" s="4">
        <v>42</v>
      </c>
      <c r="B46" s="13" t="s">
        <v>174</v>
      </c>
      <c r="C46" s="24" t="s">
        <v>175</v>
      </c>
      <c r="D46" s="11">
        <v>33830</v>
      </c>
      <c r="E46" s="4" t="s">
        <v>101</v>
      </c>
      <c r="F46" s="13" t="s">
        <v>152</v>
      </c>
      <c r="G46" s="17" t="s">
        <v>35</v>
      </c>
      <c r="H46" s="41">
        <v>7</v>
      </c>
      <c r="I46" s="41"/>
      <c r="J46" s="41">
        <v>6</v>
      </c>
      <c r="K46" s="41"/>
      <c r="L46" s="41">
        <v>7</v>
      </c>
      <c r="M46" s="41"/>
      <c r="N46" s="41">
        <v>5</v>
      </c>
      <c r="O46" s="41">
        <v>3</v>
      </c>
      <c r="P46" s="41">
        <v>7</v>
      </c>
      <c r="Q46" s="41"/>
      <c r="R46" s="41">
        <v>5</v>
      </c>
      <c r="S46" s="41"/>
      <c r="T46" s="41">
        <v>6</v>
      </c>
      <c r="U46" s="41"/>
      <c r="V46" s="41">
        <f t="shared" si="18"/>
        <v>134</v>
      </c>
      <c r="W46" s="42">
        <f t="shared" si="19"/>
        <v>6.090909090909091</v>
      </c>
      <c r="X46" s="41">
        <v>5</v>
      </c>
      <c r="Y46" s="41"/>
      <c r="Z46" s="41">
        <v>6</v>
      </c>
      <c r="AA46" s="41"/>
      <c r="AB46" s="41">
        <v>5</v>
      </c>
      <c r="AC46" s="41"/>
      <c r="AD46" s="41">
        <v>6</v>
      </c>
      <c r="AE46" s="41"/>
      <c r="AF46" s="41">
        <v>5</v>
      </c>
      <c r="AG46" s="41"/>
      <c r="AH46" s="41">
        <v>5</v>
      </c>
      <c r="AI46" s="41"/>
      <c r="AJ46" s="41">
        <v>5</v>
      </c>
      <c r="AK46" s="41">
        <v>4</v>
      </c>
      <c r="AL46" s="41">
        <f t="shared" si="20"/>
        <v>136</v>
      </c>
      <c r="AM46" s="42">
        <f t="shared" si="21"/>
        <v>5.230769230769231</v>
      </c>
      <c r="AN46" s="42">
        <f t="shared" si="22"/>
        <v>5.625</v>
      </c>
      <c r="AO46" s="43" t="str">
        <f t="shared" si="23"/>
        <v>Trung b×nh</v>
      </c>
      <c r="AP46" s="41">
        <f t="shared" si="24"/>
        <v>0</v>
      </c>
      <c r="AQ46" s="44" t="str">
        <f t="shared" si="25"/>
        <v>Lªn líp</v>
      </c>
      <c r="AR46" s="41">
        <v>7</v>
      </c>
      <c r="AS46" s="41"/>
      <c r="AT46" s="41">
        <v>7</v>
      </c>
      <c r="AU46" s="41"/>
      <c r="AV46" s="41">
        <v>7</v>
      </c>
      <c r="AW46" s="41"/>
      <c r="AX46" s="41">
        <v>6</v>
      </c>
      <c r="AY46" s="41"/>
      <c r="AZ46" s="41">
        <v>6</v>
      </c>
      <c r="BA46" s="41"/>
      <c r="BB46" s="41">
        <v>6</v>
      </c>
      <c r="BC46" s="41"/>
      <c r="BD46" s="41">
        <v>5</v>
      </c>
      <c r="BE46" s="41"/>
      <c r="BF46" s="41">
        <v>5</v>
      </c>
      <c r="BG46" s="41"/>
      <c r="BH46" s="41">
        <f t="shared" si="26"/>
        <v>185</v>
      </c>
      <c r="BI46" s="70">
        <f t="shared" si="27"/>
        <v>6.166666666666667</v>
      </c>
      <c r="BJ46" s="41">
        <v>7</v>
      </c>
      <c r="BK46" s="41"/>
      <c r="BL46" s="41">
        <v>8</v>
      </c>
      <c r="BM46" s="41">
        <v>4</v>
      </c>
      <c r="BN46" s="41">
        <v>6</v>
      </c>
      <c r="BO46" s="41"/>
      <c r="BP46" s="41">
        <v>7</v>
      </c>
      <c r="BQ46" s="41"/>
      <c r="BR46" s="41">
        <v>7</v>
      </c>
      <c r="BS46" s="41"/>
      <c r="BT46" s="41">
        <v>5</v>
      </c>
      <c r="BU46" s="41"/>
      <c r="BV46" s="103">
        <f t="shared" si="28"/>
        <v>155</v>
      </c>
      <c r="BW46" s="70">
        <f t="shared" si="29"/>
        <v>6.739130434782608</v>
      </c>
      <c r="BX46" s="112">
        <f t="shared" si="30"/>
        <v>6.415094339622642</v>
      </c>
      <c r="BY46" s="135" t="s">
        <v>568</v>
      </c>
      <c r="BZ46" s="135" t="s">
        <v>522</v>
      </c>
      <c r="CA46" s="41">
        <v>8</v>
      </c>
      <c r="CB46" s="103"/>
      <c r="CC46" s="41">
        <v>7</v>
      </c>
      <c r="CD46" s="103"/>
      <c r="CE46" s="41">
        <v>7</v>
      </c>
      <c r="CF46" s="103"/>
      <c r="CG46" s="41">
        <v>7</v>
      </c>
      <c r="CH46" s="103"/>
      <c r="CI46" s="41">
        <v>5</v>
      </c>
      <c r="CJ46" s="103"/>
      <c r="CK46" s="41">
        <v>7</v>
      </c>
      <c r="CL46" s="103"/>
      <c r="CM46" s="41">
        <v>7</v>
      </c>
      <c r="CN46" s="103"/>
      <c r="CO46" s="103">
        <f t="shared" si="31"/>
        <v>220</v>
      </c>
      <c r="CP46" s="112">
        <f t="shared" si="32"/>
        <v>6.875</v>
      </c>
      <c r="CQ46" s="41">
        <v>8</v>
      </c>
      <c r="CR46" s="103"/>
      <c r="CS46" s="41">
        <v>6</v>
      </c>
      <c r="CT46" s="103"/>
      <c r="CU46" s="41">
        <v>8</v>
      </c>
      <c r="CV46" s="103"/>
      <c r="CW46" s="41">
        <v>5</v>
      </c>
      <c r="CX46" s="103"/>
      <c r="CY46" s="41"/>
      <c r="CZ46" s="103"/>
      <c r="DA46" s="103">
        <f t="shared" si="33"/>
        <v>115</v>
      </c>
      <c r="DB46" s="70">
        <f t="shared" si="34"/>
        <v>6.764705882352941</v>
      </c>
      <c r="DC46" s="70">
        <f t="shared" si="17"/>
        <v>6.836734693877551</v>
      </c>
      <c r="DD46" s="103"/>
      <c r="DE46" s="41"/>
      <c r="DF46" s="103"/>
      <c r="DG46" s="41"/>
      <c r="DH46" s="103"/>
      <c r="DI46" s="41"/>
      <c r="DJ46" s="103"/>
      <c r="DK46" s="41"/>
    </row>
    <row r="47" spans="1:115" ht="15">
      <c r="A47" s="4">
        <v>43</v>
      </c>
      <c r="B47" s="13" t="s">
        <v>176</v>
      </c>
      <c r="C47" s="24" t="s">
        <v>175</v>
      </c>
      <c r="D47" s="11">
        <v>33890</v>
      </c>
      <c r="E47" s="4" t="s">
        <v>101</v>
      </c>
      <c r="F47" s="13" t="s">
        <v>103</v>
      </c>
      <c r="G47" s="17" t="s">
        <v>35</v>
      </c>
      <c r="H47" s="41">
        <v>7</v>
      </c>
      <c r="I47" s="41"/>
      <c r="J47" s="41">
        <v>7</v>
      </c>
      <c r="K47" s="41"/>
      <c r="L47" s="41">
        <v>7</v>
      </c>
      <c r="M47" s="41"/>
      <c r="N47" s="41">
        <v>5</v>
      </c>
      <c r="O47" s="41">
        <v>3</v>
      </c>
      <c r="P47" s="41">
        <v>6</v>
      </c>
      <c r="Q47" s="41"/>
      <c r="R47" s="41">
        <v>5</v>
      </c>
      <c r="S47" s="41"/>
      <c r="T47" s="41">
        <v>7</v>
      </c>
      <c r="U47" s="41"/>
      <c r="V47" s="41">
        <f t="shared" si="18"/>
        <v>135</v>
      </c>
      <c r="W47" s="42">
        <f t="shared" si="19"/>
        <v>6.136363636363637</v>
      </c>
      <c r="X47" s="41">
        <v>7</v>
      </c>
      <c r="Y47" s="41"/>
      <c r="Z47" s="41">
        <v>6</v>
      </c>
      <c r="AA47" s="41"/>
      <c r="AB47" s="41">
        <v>6</v>
      </c>
      <c r="AC47" s="41"/>
      <c r="AD47" s="41">
        <v>6</v>
      </c>
      <c r="AE47" s="41"/>
      <c r="AF47" s="41">
        <v>5</v>
      </c>
      <c r="AG47" s="41"/>
      <c r="AH47" s="41">
        <v>7</v>
      </c>
      <c r="AI47" s="41"/>
      <c r="AJ47" s="41">
        <v>7</v>
      </c>
      <c r="AK47" s="41"/>
      <c r="AL47" s="41">
        <f t="shared" si="20"/>
        <v>162</v>
      </c>
      <c r="AM47" s="42">
        <f t="shared" si="21"/>
        <v>6.230769230769231</v>
      </c>
      <c r="AN47" s="42">
        <f t="shared" si="22"/>
        <v>6.1875</v>
      </c>
      <c r="AO47" s="43" t="str">
        <f t="shared" si="23"/>
        <v>TB Kh¸</v>
      </c>
      <c r="AP47" s="41">
        <f t="shared" si="24"/>
        <v>0</v>
      </c>
      <c r="AQ47" s="44" t="str">
        <f t="shared" si="25"/>
        <v>Lªn líp</v>
      </c>
      <c r="AR47" s="41">
        <v>7</v>
      </c>
      <c r="AS47" s="41"/>
      <c r="AT47" s="41">
        <v>8</v>
      </c>
      <c r="AU47" s="41"/>
      <c r="AV47" s="41">
        <v>6</v>
      </c>
      <c r="AW47" s="41"/>
      <c r="AX47" s="41">
        <v>7</v>
      </c>
      <c r="AY47" s="41"/>
      <c r="AZ47" s="41">
        <v>8</v>
      </c>
      <c r="BA47" s="41"/>
      <c r="BB47" s="41">
        <v>6</v>
      </c>
      <c r="BC47" s="41"/>
      <c r="BD47" s="41">
        <v>5</v>
      </c>
      <c r="BE47" s="41"/>
      <c r="BF47" s="41">
        <v>8</v>
      </c>
      <c r="BG47" s="41"/>
      <c r="BH47" s="41">
        <f t="shared" si="26"/>
        <v>204</v>
      </c>
      <c r="BI47" s="70">
        <f t="shared" si="27"/>
        <v>6.8</v>
      </c>
      <c r="BJ47" s="41">
        <v>7</v>
      </c>
      <c r="BK47" s="41"/>
      <c r="BL47" s="41">
        <v>8</v>
      </c>
      <c r="BM47" s="41"/>
      <c r="BN47" s="41">
        <v>9</v>
      </c>
      <c r="BO47" s="41"/>
      <c r="BP47" s="41">
        <v>9</v>
      </c>
      <c r="BQ47" s="41"/>
      <c r="BR47" s="41">
        <v>9</v>
      </c>
      <c r="BS47" s="41"/>
      <c r="BT47" s="41">
        <v>8</v>
      </c>
      <c r="BU47" s="41"/>
      <c r="BV47" s="103">
        <f t="shared" si="28"/>
        <v>192</v>
      </c>
      <c r="BW47" s="70">
        <f t="shared" si="29"/>
        <v>8.347826086956522</v>
      </c>
      <c r="BX47" s="112">
        <f t="shared" si="30"/>
        <v>7.471698113207547</v>
      </c>
      <c r="BY47" s="135" t="s">
        <v>511</v>
      </c>
      <c r="BZ47" s="135" t="s">
        <v>522</v>
      </c>
      <c r="CA47" s="41">
        <v>9</v>
      </c>
      <c r="CB47" s="103"/>
      <c r="CC47" s="41">
        <v>9</v>
      </c>
      <c r="CD47" s="103"/>
      <c r="CE47" s="41">
        <v>8</v>
      </c>
      <c r="CF47" s="103"/>
      <c r="CG47" s="41">
        <v>8</v>
      </c>
      <c r="CH47" s="103"/>
      <c r="CI47" s="41">
        <v>6</v>
      </c>
      <c r="CJ47" s="103"/>
      <c r="CK47" s="41">
        <v>8</v>
      </c>
      <c r="CL47" s="103"/>
      <c r="CM47" s="41">
        <v>9</v>
      </c>
      <c r="CN47" s="103"/>
      <c r="CO47" s="103">
        <f t="shared" si="31"/>
        <v>262</v>
      </c>
      <c r="CP47" s="112">
        <f t="shared" si="32"/>
        <v>8.1875</v>
      </c>
      <c r="CQ47" s="41">
        <v>9</v>
      </c>
      <c r="CR47" s="103"/>
      <c r="CS47" s="41">
        <v>9</v>
      </c>
      <c r="CT47" s="103"/>
      <c r="CU47" s="41">
        <v>9</v>
      </c>
      <c r="CV47" s="103"/>
      <c r="CW47" s="41">
        <v>7</v>
      </c>
      <c r="CX47" s="103"/>
      <c r="CY47" s="41"/>
      <c r="CZ47" s="103"/>
      <c r="DA47" s="103">
        <f t="shared" si="33"/>
        <v>147</v>
      </c>
      <c r="DB47" s="70">
        <f t="shared" si="34"/>
        <v>8.647058823529411</v>
      </c>
      <c r="DC47" s="70">
        <f t="shared" si="17"/>
        <v>8.346938775510203</v>
      </c>
      <c r="DD47" s="103"/>
      <c r="DE47" s="41"/>
      <c r="DF47" s="103"/>
      <c r="DG47" s="41"/>
      <c r="DH47" s="103"/>
      <c r="DI47" s="41"/>
      <c r="DJ47" s="103"/>
      <c r="DK47" s="41"/>
    </row>
    <row r="48" spans="1:115" ht="15">
      <c r="A48" s="4">
        <v>44</v>
      </c>
      <c r="B48" s="13" t="s">
        <v>177</v>
      </c>
      <c r="C48" s="24" t="s">
        <v>178</v>
      </c>
      <c r="D48" s="11">
        <v>33636</v>
      </c>
      <c r="E48" s="4" t="s">
        <v>101</v>
      </c>
      <c r="F48" s="13" t="s">
        <v>79</v>
      </c>
      <c r="G48" s="17" t="s">
        <v>35</v>
      </c>
      <c r="H48" s="41">
        <v>8</v>
      </c>
      <c r="I48" s="41"/>
      <c r="J48" s="41">
        <v>7</v>
      </c>
      <c r="K48" s="41"/>
      <c r="L48" s="41">
        <v>7</v>
      </c>
      <c r="M48" s="41"/>
      <c r="N48" s="41">
        <v>5</v>
      </c>
      <c r="O48" s="41">
        <v>3</v>
      </c>
      <c r="P48" s="41">
        <v>6</v>
      </c>
      <c r="Q48" s="41"/>
      <c r="R48" s="41">
        <v>5</v>
      </c>
      <c r="S48" s="41"/>
      <c r="T48" s="41">
        <v>8</v>
      </c>
      <c r="U48" s="41"/>
      <c r="V48" s="41">
        <f t="shared" si="18"/>
        <v>139</v>
      </c>
      <c r="W48" s="42">
        <f t="shared" si="19"/>
        <v>6.318181818181818</v>
      </c>
      <c r="X48" s="41">
        <v>6</v>
      </c>
      <c r="Y48" s="41"/>
      <c r="Z48" s="41">
        <v>7</v>
      </c>
      <c r="AA48" s="41"/>
      <c r="AB48" s="41">
        <v>6</v>
      </c>
      <c r="AC48" s="41"/>
      <c r="AD48" s="41">
        <v>5</v>
      </c>
      <c r="AE48" s="41"/>
      <c r="AF48" s="41">
        <v>5</v>
      </c>
      <c r="AG48" s="41"/>
      <c r="AH48" s="41">
        <v>7</v>
      </c>
      <c r="AI48" s="41"/>
      <c r="AJ48" s="41">
        <v>5</v>
      </c>
      <c r="AK48" s="41"/>
      <c r="AL48" s="41">
        <f t="shared" si="20"/>
        <v>153</v>
      </c>
      <c r="AM48" s="42">
        <f t="shared" si="21"/>
        <v>5.884615384615385</v>
      </c>
      <c r="AN48" s="42">
        <f t="shared" si="22"/>
        <v>6.083333333333333</v>
      </c>
      <c r="AO48" s="43" t="str">
        <f t="shared" si="23"/>
        <v>TB Kh¸</v>
      </c>
      <c r="AP48" s="41">
        <f t="shared" si="24"/>
        <v>0</v>
      </c>
      <c r="AQ48" s="44" t="str">
        <f t="shared" si="25"/>
        <v>Lªn líp</v>
      </c>
      <c r="AR48" s="41">
        <v>7</v>
      </c>
      <c r="AS48" s="41"/>
      <c r="AT48" s="41">
        <v>7</v>
      </c>
      <c r="AU48" s="41"/>
      <c r="AV48" s="41">
        <v>7</v>
      </c>
      <c r="AW48" s="41"/>
      <c r="AX48" s="41">
        <v>7</v>
      </c>
      <c r="AY48" s="41"/>
      <c r="AZ48" s="41">
        <v>7</v>
      </c>
      <c r="BA48" s="41"/>
      <c r="BB48" s="41">
        <v>7</v>
      </c>
      <c r="BC48" s="41"/>
      <c r="BD48" s="41">
        <v>6</v>
      </c>
      <c r="BE48" s="41"/>
      <c r="BF48" s="41">
        <v>9</v>
      </c>
      <c r="BG48" s="41"/>
      <c r="BH48" s="41">
        <f t="shared" si="26"/>
        <v>214</v>
      </c>
      <c r="BI48" s="70">
        <f t="shared" si="27"/>
        <v>7.133333333333334</v>
      </c>
      <c r="BJ48" s="41">
        <v>7</v>
      </c>
      <c r="BK48" s="41"/>
      <c r="BL48" s="41">
        <v>9</v>
      </c>
      <c r="BM48" s="41"/>
      <c r="BN48" s="41">
        <v>9</v>
      </c>
      <c r="BO48" s="41"/>
      <c r="BP48" s="41">
        <v>9</v>
      </c>
      <c r="BQ48" s="41"/>
      <c r="BR48" s="41">
        <v>7</v>
      </c>
      <c r="BS48" s="41"/>
      <c r="BT48" s="41">
        <v>7</v>
      </c>
      <c r="BU48" s="41"/>
      <c r="BV48" s="103">
        <f t="shared" si="28"/>
        <v>187</v>
      </c>
      <c r="BW48" s="70">
        <f t="shared" si="29"/>
        <v>8.130434782608695</v>
      </c>
      <c r="BX48" s="112">
        <f t="shared" si="30"/>
        <v>7.566037735849057</v>
      </c>
      <c r="BY48" s="135" t="s">
        <v>511</v>
      </c>
      <c r="BZ48" s="135" t="s">
        <v>522</v>
      </c>
      <c r="CA48" s="41">
        <v>8</v>
      </c>
      <c r="CB48" s="103"/>
      <c r="CC48" s="41">
        <v>8</v>
      </c>
      <c r="CD48" s="103"/>
      <c r="CE48" s="41">
        <v>8</v>
      </c>
      <c r="CF48" s="103"/>
      <c r="CG48" s="41">
        <v>7</v>
      </c>
      <c r="CH48" s="103"/>
      <c r="CI48" s="41">
        <v>7</v>
      </c>
      <c r="CJ48" s="103"/>
      <c r="CK48" s="41">
        <v>6</v>
      </c>
      <c r="CL48" s="103"/>
      <c r="CM48" s="41">
        <v>9</v>
      </c>
      <c r="CN48" s="103"/>
      <c r="CO48" s="103">
        <f t="shared" si="31"/>
        <v>242</v>
      </c>
      <c r="CP48" s="112">
        <f t="shared" si="32"/>
        <v>7.5625</v>
      </c>
      <c r="CQ48" s="41">
        <v>9</v>
      </c>
      <c r="CR48" s="103"/>
      <c r="CS48" s="41">
        <v>9</v>
      </c>
      <c r="CT48" s="103"/>
      <c r="CU48" s="41">
        <v>9</v>
      </c>
      <c r="CV48" s="103"/>
      <c r="CW48" s="41">
        <v>8</v>
      </c>
      <c r="CX48" s="103"/>
      <c r="CY48" s="41"/>
      <c r="CZ48" s="103"/>
      <c r="DA48" s="103">
        <f t="shared" si="33"/>
        <v>150</v>
      </c>
      <c r="DB48" s="70">
        <f t="shared" si="34"/>
        <v>8.823529411764707</v>
      </c>
      <c r="DC48" s="70">
        <f t="shared" si="17"/>
        <v>8</v>
      </c>
      <c r="DD48" s="103"/>
      <c r="DE48" s="41"/>
      <c r="DF48" s="103"/>
      <c r="DG48" s="41"/>
      <c r="DH48" s="103"/>
      <c r="DI48" s="41"/>
      <c r="DJ48" s="103"/>
      <c r="DK48" s="41"/>
    </row>
    <row r="49" spans="1:115" ht="15">
      <c r="A49" s="4">
        <v>45</v>
      </c>
      <c r="B49" s="13" t="s">
        <v>179</v>
      </c>
      <c r="C49" s="24" t="s">
        <v>90</v>
      </c>
      <c r="D49" s="11">
        <v>33938</v>
      </c>
      <c r="E49" s="4" t="s">
        <v>48</v>
      </c>
      <c r="F49" s="13" t="s">
        <v>103</v>
      </c>
      <c r="G49" s="17" t="s">
        <v>35</v>
      </c>
      <c r="H49" s="41">
        <v>6</v>
      </c>
      <c r="I49" s="41"/>
      <c r="J49" s="41">
        <v>8</v>
      </c>
      <c r="K49" s="41"/>
      <c r="L49" s="41">
        <v>6</v>
      </c>
      <c r="M49" s="41"/>
      <c r="N49" s="41">
        <v>6</v>
      </c>
      <c r="O49" s="41">
        <v>3</v>
      </c>
      <c r="P49" s="41">
        <v>6</v>
      </c>
      <c r="Q49" s="41"/>
      <c r="R49" s="41">
        <v>5</v>
      </c>
      <c r="S49" s="41"/>
      <c r="T49" s="41">
        <v>7</v>
      </c>
      <c r="U49" s="41"/>
      <c r="V49" s="41">
        <f t="shared" si="18"/>
        <v>131</v>
      </c>
      <c r="W49" s="42">
        <f t="shared" si="19"/>
        <v>5.954545454545454</v>
      </c>
      <c r="X49" s="41">
        <v>5</v>
      </c>
      <c r="Y49" s="41"/>
      <c r="Z49" s="41">
        <v>7</v>
      </c>
      <c r="AA49" s="41"/>
      <c r="AB49" s="41">
        <v>6</v>
      </c>
      <c r="AC49" s="41"/>
      <c r="AD49" s="41">
        <v>7</v>
      </c>
      <c r="AE49" s="41"/>
      <c r="AF49" s="41">
        <v>7</v>
      </c>
      <c r="AG49" s="41"/>
      <c r="AH49" s="41">
        <v>8</v>
      </c>
      <c r="AI49" s="41"/>
      <c r="AJ49" s="41">
        <v>7</v>
      </c>
      <c r="AK49" s="41"/>
      <c r="AL49" s="41">
        <f t="shared" si="20"/>
        <v>177</v>
      </c>
      <c r="AM49" s="42">
        <f t="shared" si="21"/>
        <v>6.8076923076923075</v>
      </c>
      <c r="AN49" s="42">
        <f t="shared" si="22"/>
        <v>6.416666666666667</v>
      </c>
      <c r="AO49" s="43" t="str">
        <f t="shared" si="23"/>
        <v>TB Kh¸</v>
      </c>
      <c r="AP49" s="41">
        <f t="shared" si="24"/>
        <v>0</v>
      </c>
      <c r="AQ49" s="44" t="str">
        <f t="shared" si="25"/>
        <v>Lªn líp</v>
      </c>
      <c r="AR49" s="41">
        <v>7</v>
      </c>
      <c r="AS49" s="41"/>
      <c r="AT49" s="41">
        <v>7</v>
      </c>
      <c r="AU49" s="41"/>
      <c r="AV49" s="41">
        <v>7</v>
      </c>
      <c r="AW49" s="41"/>
      <c r="AX49" s="41">
        <v>7</v>
      </c>
      <c r="AY49" s="41"/>
      <c r="AZ49" s="41">
        <v>7</v>
      </c>
      <c r="BA49" s="41"/>
      <c r="BB49" s="41">
        <v>7</v>
      </c>
      <c r="BC49" s="41"/>
      <c r="BD49" s="41">
        <v>6</v>
      </c>
      <c r="BE49" s="41"/>
      <c r="BF49" s="41">
        <v>9</v>
      </c>
      <c r="BG49" s="41"/>
      <c r="BH49" s="41">
        <f t="shared" si="26"/>
        <v>214</v>
      </c>
      <c r="BI49" s="70">
        <f t="shared" si="27"/>
        <v>7.133333333333334</v>
      </c>
      <c r="BJ49" s="41">
        <v>7</v>
      </c>
      <c r="BK49" s="41"/>
      <c r="BL49" s="41">
        <v>7</v>
      </c>
      <c r="BM49" s="41"/>
      <c r="BN49" s="41">
        <v>7</v>
      </c>
      <c r="BO49" s="41"/>
      <c r="BP49" s="41">
        <v>9</v>
      </c>
      <c r="BQ49" s="41"/>
      <c r="BR49" s="41">
        <v>9</v>
      </c>
      <c r="BS49" s="41"/>
      <c r="BT49" s="41">
        <v>7</v>
      </c>
      <c r="BU49" s="41"/>
      <c r="BV49" s="103">
        <f t="shared" si="28"/>
        <v>177</v>
      </c>
      <c r="BW49" s="70">
        <f t="shared" si="29"/>
        <v>7.695652173913044</v>
      </c>
      <c r="BX49" s="112">
        <f t="shared" si="30"/>
        <v>7.377358490566038</v>
      </c>
      <c r="BY49" s="135" t="s">
        <v>511</v>
      </c>
      <c r="BZ49" s="135" t="s">
        <v>522</v>
      </c>
      <c r="CA49" s="41">
        <v>8</v>
      </c>
      <c r="CB49" s="103"/>
      <c r="CC49" s="41">
        <v>7</v>
      </c>
      <c r="CD49" s="103"/>
      <c r="CE49" s="41">
        <v>7</v>
      </c>
      <c r="CF49" s="103"/>
      <c r="CG49" s="41">
        <v>8</v>
      </c>
      <c r="CH49" s="103"/>
      <c r="CI49" s="41">
        <v>9</v>
      </c>
      <c r="CJ49" s="103"/>
      <c r="CK49" s="41">
        <v>8</v>
      </c>
      <c r="CL49" s="103"/>
      <c r="CM49" s="41">
        <v>9</v>
      </c>
      <c r="CN49" s="103"/>
      <c r="CO49" s="103">
        <f t="shared" si="31"/>
        <v>259</v>
      </c>
      <c r="CP49" s="112">
        <f t="shared" si="32"/>
        <v>8.09375</v>
      </c>
      <c r="CQ49" s="41">
        <v>8</v>
      </c>
      <c r="CR49" s="103"/>
      <c r="CS49" s="41">
        <v>9</v>
      </c>
      <c r="CT49" s="103"/>
      <c r="CU49" s="41">
        <v>9</v>
      </c>
      <c r="CV49" s="103"/>
      <c r="CW49" s="41">
        <v>9</v>
      </c>
      <c r="CX49" s="103"/>
      <c r="CY49" s="41"/>
      <c r="CZ49" s="103"/>
      <c r="DA49" s="103">
        <f t="shared" si="33"/>
        <v>149</v>
      </c>
      <c r="DB49" s="70">
        <f t="shared" si="34"/>
        <v>8.764705882352942</v>
      </c>
      <c r="DC49" s="70">
        <f t="shared" si="17"/>
        <v>8.326530612244898</v>
      </c>
      <c r="DD49" s="103"/>
      <c r="DE49" s="41"/>
      <c r="DF49" s="103"/>
      <c r="DG49" s="41"/>
      <c r="DH49" s="103"/>
      <c r="DI49" s="41"/>
      <c r="DJ49" s="103"/>
      <c r="DK49" s="41"/>
    </row>
    <row r="50" spans="1:115" ht="15">
      <c r="A50" s="4">
        <v>46</v>
      </c>
      <c r="B50" s="13" t="s">
        <v>134</v>
      </c>
      <c r="C50" s="24" t="s">
        <v>95</v>
      </c>
      <c r="D50" s="11">
        <v>33933</v>
      </c>
      <c r="E50" s="4" t="s">
        <v>101</v>
      </c>
      <c r="F50" s="13" t="s">
        <v>103</v>
      </c>
      <c r="G50" s="17" t="s">
        <v>35</v>
      </c>
      <c r="H50" s="41">
        <v>7</v>
      </c>
      <c r="I50" s="41"/>
      <c r="J50" s="41">
        <v>6</v>
      </c>
      <c r="K50" s="41"/>
      <c r="L50" s="41">
        <v>6</v>
      </c>
      <c r="M50" s="41"/>
      <c r="N50" s="41">
        <v>5</v>
      </c>
      <c r="O50" s="41"/>
      <c r="P50" s="41">
        <v>6</v>
      </c>
      <c r="Q50" s="41"/>
      <c r="R50" s="41">
        <v>5</v>
      </c>
      <c r="S50" s="41">
        <v>4</v>
      </c>
      <c r="T50" s="41">
        <v>7</v>
      </c>
      <c r="U50" s="41"/>
      <c r="V50" s="41">
        <f t="shared" si="18"/>
        <v>128</v>
      </c>
      <c r="W50" s="42">
        <f t="shared" si="19"/>
        <v>5.818181818181818</v>
      </c>
      <c r="X50" s="41">
        <v>6</v>
      </c>
      <c r="Y50" s="41"/>
      <c r="Z50" s="41">
        <v>7</v>
      </c>
      <c r="AA50" s="41"/>
      <c r="AB50" s="41">
        <v>6</v>
      </c>
      <c r="AC50" s="41"/>
      <c r="AD50" s="41">
        <v>8</v>
      </c>
      <c r="AE50" s="41"/>
      <c r="AF50" s="41">
        <v>5</v>
      </c>
      <c r="AG50" s="41"/>
      <c r="AH50" s="41">
        <v>7</v>
      </c>
      <c r="AI50" s="41"/>
      <c r="AJ50" s="41">
        <v>6</v>
      </c>
      <c r="AK50" s="41"/>
      <c r="AL50" s="41">
        <f t="shared" si="20"/>
        <v>165</v>
      </c>
      <c r="AM50" s="42">
        <f t="shared" si="21"/>
        <v>6.346153846153846</v>
      </c>
      <c r="AN50" s="42">
        <f t="shared" si="22"/>
        <v>6.104166666666667</v>
      </c>
      <c r="AO50" s="43" t="str">
        <f t="shared" si="23"/>
        <v>TB Kh¸</v>
      </c>
      <c r="AP50" s="41">
        <f t="shared" si="24"/>
        <v>0</v>
      </c>
      <c r="AQ50" s="44" t="str">
        <f t="shared" si="25"/>
        <v>Lªn líp</v>
      </c>
      <c r="AR50" s="41">
        <v>7</v>
      </c>
      <c r="AS50" s="41"/>
      <c r="AT50" s="41">
        <v>7</v>
      </c>
      <c r="AU50" s="41"/>
      <c r="AV50" s="41">
        <v>5</v>
      </c>
      <c r="AW50" s="41"/>
      <c r="AX50" s="41">
        <v>6</v>
      </c>
      <c r="AY50" s="41"/>
      <c r="AZ50" s="41">
        <v>7</v>
      </c>
      <c r="BA50" s="41">
        <v>4</v>
      </c>
      <c r="BB50" s="41">
        <v>5</v>
      </c>
      <c r="BC50" s="41"/>
      <c r="BD50" s="41">
        <v>5</v>
      </c>
      <c r="BE50" s="41">
        <v>4</v>
      </c>
      <c r="BF50" s="41">
        <v>7</v>
      </c>
      <c r="BG50" s="41"/>
      <c r="BH50" s="41">
        <f t="shared" si="26"/>
        <v>183</v>
      </c>
      <c r="BI50" s="70">
        <f t="shared" si="27"/>
        <v>6.1</v>
      </c>
      <c r="BJ50" s="41">
        <v>6</v>
      </c>
      <c r="BK50" s="41"/>
      <c r="BL50" s="41">
        <v>5</v>
      </c>
      <c r="BM50" s="41"/>
      <c r="BN50" s="41">
        <v>7</v>
      </c>
      <c r="BO50" s="41">
        <v>4</v>
      </c>
      <c r="BP50" s="41">
        <v>6</v>
      </c>
      <c r="BQ50" s="41"/>
      <c r="BR50" s="41">
        <v>8</v>
      </c>
      <c r="BS50" s="41"/>
      <c r="BT50" s="41">
        <v>5</v>
      </c>
      <c r="BU50" s="41"/>
      <c r="BV50" s="103">
        <f t="shared" si="28"/>
        <v>141</v>
      </c>
      <c r="BW50" s="70">
        <f t="shared" si="29"/>
        <v>6.130434782608695</v>
      </c>
      <c r="BX50" s="112">
        <f t="shared" si="30"/>
        <v>6.113207547169812</v>
      </c>
      <c r="BY50" s="135" t="s">
        <v>568</v>
      </c>
      <c r="BZ50" s="135" t="s">
        <v>522</v>
      </c>
      <c r="CA50" s="41">
        <v>6</v>
      </c>
      <c r="CB50" s="103"/>
      <c r="CC50" s="41">
        <v>7</v>
      </c>
      <c r="CD50" s="103"/>
      <c r="CE50" s="41">
        <v>5</v>
      </c>
      <c r="CF50" s="103"/>
      <c r="CG50" s="41">
        <v>8</v>
      </c>
      <c r="CH50" s="103"/>
      <c r="CI50" s="41">
        <v>5</v>
      </c>
      <c r="CJ50" s="103"/>
      <c r="CK50" s="41">
        <v>6</v>
      </c>
      <c r="CL50" s="103"/>
      <c r="CM50" s="41">
        <v>7</v>
      </c>
      <c r="CN50" s="103"/>
      <c r="CO50" s="103">
        <f t="shared" si="31"/>
        <v>207</v>
      </c>
      <c r="CP50" s="112">
        <f t="shared" si="32"/>
        <v>6.46875</v>
      </c>
      <c r="CQ50" s="41">
        <v>8</v>
      </c>
      <c r="CR50" s="103"/>
      <c r="CS50" s="41">
        <v>7</v>
      </c>
      <c r="CT50" s="103"/>
      <c r="CU50" s="41">
        <v>8</v>
      </c>
      <c r="CV50" s="103"/>
      <c r="CW50" s="41">
        <v>6</v>
      </c>
      <c r="CX50" s="103"/>
      <c r="CY50" s="41"/>
      <c r="CZ50" s="103"/>
      <c r="DA50" s="103">
        <f t="shared" si="33"/>
        <v>124</v>
      </c>
      <c r="DB50" s="70">
        <f t="shared" si="34"/>
        <v>7.294117647058823</v>
      </c>
      <c r="DC50" s="70">
        <f t="shared" si="17"/>
        <v>6.755102040816326</v>
      </c>
      <c r="DD50" s="103"/>
      <c r="DE50" s="41"/>
      <c r="DF50" s="103"/>
      <c r="DG50" s="41"/>
      <c r="DH50" s="103"/>
      <c r="DI50" s="41"/>
      <c r="DJ50" s="103"/>
      <c r="DK50" s="41"/>
    </row>
    <row r="51" spans="1:115" ht="15">
      <c r="A51" s="4">
        <v>47</v>
      </c>
      <c r="B51" s="13" t="s">
        <v>182</v>
      </c>
      <c r="C51" s="24" t="s">
        <v>183</v>
      </c>
      <c r="D51" s="11">
        <v>33791</v>
      </c>
      <c r="E51" s="4" t="s">
        <v>101</v>
      </c>
      <c r="F51" s="13" t="s">
        <v>103</v>
      </c>
      <c r="G51" s="17" t="s">
        <v>35</v>
      </c>
      <c r="H51" s="41">
        <v>7</v>
      </c>
      <c r="I51" s="41"/>
      <c r="J51" s="41">
        <v>7</v>
      </c>
      <c r="K51" s="41"/>
      <c r="L51" s="41">
        <v>6</v>
      </c>
      <c r="M51" s="41"/>
      <c r="N51" s="41">
        <v>5</v>
      </c>
      <c r="O51" s="41">
        <v>3</v>
      </c>
      <c r="P51" s="41">
        <v>6</v>
      </c>
      <c r="Q51" s="41"/>
      <c r="R51" s="41">
        <v>7</v>
      </c>
      <c r="S51" s="41"/>
      <c r="T51" s="41">
        <v>7</v>
      </c>
      <c r="U51" s="41"/>
      <c r="V51" s="41">
        <f t="shared" si="18"/>
        <v>138</v>
      </c>
      <c r="W51" s="42">
        <f t="shared" si="19"/>
        <v>6.2727272727272725</v>
      </c>
      <c r="X51" s="41">
        <v>6</v>
      </c>
      <c r="Y51" s="41"/>
      <c r="Z51" s="41">
        <v>6</v>
      </c>
      <c r="AA51" s="41"/>
      <c r="AB51" s="41">
        <v>6</v>
      </c>
      <c r="AC51" s="41"/>
      <c r="AD51" s="41">
        <v>9</v>
      </c>
      <c r="AE51" s="41"/>
      <c r="AF51" s="41">
        <v>5</v>
      </c>
      <c r="AG51" s="41"/>
      <c r="AH51" s="41">
        <v>8</v>
      </c>
      <c r="AI51" s="41"/>
      <c r="AJ51" s="41">
        <v>5</v>
      </c>
      <c r="AK51" s="41"/>
      <c r="AL51" s="41">
        <f t="shared" si="20"/>
        <v>167</v>
      </c>
      <c r="AM51" s="42">
        <f t="shared" si="21"/>
        <v>6.423076923076923</v>
      </c>
      <c r="AN51" s="42">
        <f t="shared" si="22"/>
        <v>6.354166666666667</v>
      </c>
      <c r="AO51" s="43" t="str">
        <f t="shared" si="23"/>
        <v>TB Kh¸</v>
      </c>
      <c r="AP51" s="41">
        <f t="shared" si="24"/>
        <v>0</v>
      </c>
      <c r="AQ51" s="44" t="str">
        <f t="shared" si="25"/>
        <v>Lªn líp</v>
      </c>
      <c r="AR51" s="41">
        <v>7</v>
      </c>
      <c r="AS51" s="41"/>
      <c r="AT51" s="41">
        <v>7</v>
      </c>
      <c r="AU51" s="41"/>
      <c r="AV51" s="41">
        <v>6</v>
      </c>
      <c r="AW51" s="41"/>
      <c r="AX51" s="41">
        <v>6</v>
      </c>
      <c r="AY51" s="41"/>
      <c r="AZ51" s="41">
        <v>7</v>
      </c>
      <c r="BA51" s="41"/>
      <c r="BB51" s="41">
        <v>6</v>
      </c>
      <c r="BC51" s="41"/>
      <c r="BD51" s="41">
        <v>5</v>
      </c>
      <c r="BE51" s="41"/>
      <c r="BF51" s="41">
        <v>8</v>
      </c>
      <c r="BG51" s="41"/>
      <c r="BH51" s="41">
        <f t="shared" si="26"/>
        <v>195</v>
      </c>
      <c r="BI51" s="70">
        <f t="shared" si="27"/>
        <v>6.5</v>
      </c>
      <c r="BJ51" s="41">
        <v>7</v>
      </c>
      <c r="BK51" s="41"/>
      <c r="BL51" s="41">
        <v>8</v>
      </c>
      <c r="BM51" s="41"/>
      <c r="BN51" s="41">
        <v>5</v>
      </c>
      <c r="BO51" s="41"/>
      <c r="BP51" s="41">
        <v>8</v>
      </c>
      <c r="BQ51" s="41"/>
      <c r="BR51" s="41">
        <v>8</v>
      </c>
      <c r="BS51" s="41"/>
      <c r="BT51" s="41">
        <v>6</v>
      </c>
      <c r="BU51" s="41"/>
      <c r="BV51" s="103">
        <f t="shared" si="28"/>
        <v>162</v>
      </c>
      <c r="BW51" s="70">
        <f t="shared" si="29"/>
        <v>7.043478260869565</v>
      </c>
      <c r="BX51" s="112">
        <f t="shared" si="30"/>
        <v>6.735849056603773</v>
      </c>
      <c r="BY51" s="135" t="s">
        <v>568</v>
      </c>
      <c r="BZ51" s="135" t="s">
        <v>522</v>
      </c>
      <c r="CA51" s="41">
        <v>9</v>
      </c>
      <c r="CB51" s="103"/>
      <c r="CC51" s="41">
        <v>9</v>
      </c>
      <c r="CD51" s="103"/>
      <c r="CE51" s="41">
        <v>7</v>
      </c>
      <c r="CF51" s="103"/>
      <c r="CG51" s="41">
        <v>7</v>
      </c>
      <c r="CH51" s="103"/>
      <c r="CI51" s="41">
        <v>7</v>
      </c>
      <c r="CJ51" s="103"/>
      <c r="CK51" s="41">
        <v>7</v>
      </c>
      <c r="CL51" s="103"/>
      <c r="CM51" s="41">
        <v>8</v>
      </c>
      <c r="CN51" s="103"/>
      <c r="CO51" s="103">
        <f t="shared" si="31"/>
        <v>246</v>
      </c>
      <c r="CP51" s="112">
        <f t="shared" si="32"/>
        <v>7.6875</v>
      </c>
      <c r="CQ51" s="41">
        <v>9</v>
      </c>
      <c r="CR51" s="103"/>
      <c r="CS51" s="41">
        <v>8</v>
      </c>
      <c r="CT51" s="103"/>
      <c r="CU51" s="41">
        <v>8</v>
      </c>
      <c r="CV51" s="103"/>
      <c r="CW51" s="41">
        <v>6</v>
      </c>
      <c r="CX51" s="103"/>
      <c r="CY51" s="41"/>
      <c r="CZ51" s="103"/>
      <c r="DA51" s="103">
        <f t="shared" si="33"/>
        <v>134</v>
      </c>
      <c r="DB51" s="70">
        <f t="shared" si="34"/>
        <v>7.882352941176471</v>
      </c>
      <c r="DC51" s="70">
        <f t="shared" si="17"/>
        <v>7.755102040816326</v>
      </c>
      <c r="DD51" s="103"/>
      <c r="DE51" s="41"/>
      <c r="DF51" s="103"/>
      <c r="DG51" s="41"/>
      <c r="DH51" s="103"/>
      <c r="DI51" s="41"/>
      <c r="DJ51" s="103"/>
      <c r="DK51" s="41"/>
    </row>
    <row r="52" spans="1:115" ht="15">
      <c r="A52" s="4">
        <v>48</v>
      </c>
      <c r="B52" s="13" t="s">
        <v>184</v>
      </c>
      <c r="C52" s="24" t="s">
        <v>54</v>
      </c>
      <c r="D52" s="11">
        <v>33788</v>
      </c>
      <c r="E52" s="4" t="s">
        <v>101</v>
      </c>
      <c r="F52" s="13" t="s">
        <v>185</v>
      </c>
      <c r="G52" s="17" t="s">
        <v>98</v>
      </c>
      <c r="H52" s="41">
        <v>6</v>
      </c>
      <c r="I52" s="41"/>
      <c r="J52" s="41">
        <v>7</v>
      </c>
      <c r="K52" s="41"/>
      <c r="L52" s="41">
        <v>8</v>
      </c>
      <c r="M52" s="41"/>
      <c r="N52" s="41">
        <v>5</v>
      </c>
      <c r="O52" s="41"/>
      <c r="P52" s="41">
        <v>7</v>
      </c>
      <c r="Q52" s="41"/>
      <c r="R52" s="41">
        <v>7</v>
      </c>
      <c r="S52" s="41"/>
      <c r="T52" s="41">
        <v>8</v>
      </c>
      <c r="U52" s="41"/>
      <c r="V52" s="41">
        <f t="shared" si="18"/>
        <v>159</v>
      </c>
      <c r="W52" s="42">
        <f t="shared" si="19"/>
        <v>7.2272727272727275</v>
      </c>
      <c r="X52" s="41">
        <v>7</v>
      </c>
      <c r="Y52" s="41"/>
      <c r="Z52" s="41">
        <v>7</v>
      </c>
      <c r="AA52" s="41"/>
      <c r="AB52" s="41">
        <v>7</v>
      </c>
      <c r="AC52" s="41"/>
      <c r="AD52" s="41">
        <v>6</v>
      </c>
      <c r="AE52" s="41"/>
      <c r="AF52" s="41">
        <v>5</v>
      </c>
      <c r="AG52" s="41"/>
      <c r="AH52" s="41">
        <v>7</v>
      </c>
      <c r="AI52" s="41"/>
      <c r="AJ52" s="41">
        <v>7</v>
      </c>
      <c r="AK52" s="41"/>
      <c r="AL52" s="41">
        <f t="shared" si="20"/>
        <v>169</v>
      </c>
      <c r="AM52" s="42">
        <f t="shared" si="21"/>
        <v>6.5</v>
      </c>
      <c r="AN52" s="42">
        <f t="shared" si="22"/>
        <v>6.833333333333333</v>
      </c>
      <c r="AO52" s="43" t="str">
        <f t="shared" si="23"/>
        <v>TB Kh¸</v>
      </c>
      <c r="AP52" s="41">
        <f t="shared" si="24"/>
        <v>0</v>
      </c>
      <c r="AQ52" s="44" t="str">
        <f t="shared" si="25"/>
        <v>Lªn líp</v>
      </c>
      <c r="AR52" s="41">
        <v>7</v>
      </c>
      <c r="AS52" s="41"/>
      <c r="AT52" s="41">
        <v>8</v>
      </c>
      <c r="AU52" s="41"/>
      <c r="AV52" s="41">
        <v>7</v>
      </c>
      <c r="AW52" s="41"/>
      <c r="AX52" s="41">
        <v>6</v>
      </c>
      <c r="AY52" s="41"/>
      <c r="AZ52" s="41">
        <v>6</v>
      </c>
      <c r="BA52" s="41"/>
      <c r="BB52" s="41">
        <v>6</v>
      </c>
      <c r="BC52" s="41"/>
      <c r="BD52" s="41">
        <v>6</v>
      </c>
      <c r="BE52" s="41"/>
      <c r="BF52" s="41">
        <v>8</v>
      </c>
      <c r="BG52" s="41"/>
      <c r="BH52" s="41">
        <f t="shared" si="26"/>
        <v>204</v>
      </c>
      <c r="BI52" s="70">
        <f t="shared" si="27"/>
        <v>6.8</v>
      </c>
      <c r="BJ52" s="41">
        <v>7</v>
      </c>
      <c r="BK52" s="41"/>
      <c r="BL52" s="41">
        <v>8</v>
      </c>
      <c r="BM52" s="41"/>
      <c r="BN52" s="41">
        <v>7</v>
      </c>
      <c r="BO52" s="41"/>
      <c r="BP52" s="41">
        <v>10</v>
      </c>
      <c r="BQ52" s="41"/>
      <c r="BR52" s="41">
        <v>8</v>
      </c>
      <c r="BS52" s="41"/>
      <c r="BT52" s="41">
        <v>8</v>
      </c>
      <c r="BU52" s="41"/>
      <c r="BV52" s="103">
        <f t="shared" si="28"/>
        <v>186</v>
      </c>
      <c r="BW52" s="70">
        <f t="shared" si="29"/>
        <v>8.08695652173913</v>
      </c>
      <c r="BX52" s="112">
        <f t="shared" si="30"/>
        <v>7.3584905660377355</v>
      </c>
      <c r="BY52" s="135" t="s">
        <v>511</v>
      </c>
      <c r="BZ52" s="135" t="s">
        <v>522</v>
      </c>
      <c r="CA52" s="41">
        <v>8</v>
      </c>
      <c r="CB52" s="103"/>
      <c r="CC52" s="41">
        <v>9</v>
      </c>
      <c r="CD52" s="103"/>
      <c r="CE52" s="41">
        <v>7</v>
      </c>
      <c r="CF52" s="103"/>
      <c r="CG52" s="41">
        <v>9</v>
      </c>
      <c r="CH52" s="103"/>
      <c r="CI52" s="41">
        <v>7</v>
      </c>
      <c r="CJ52" s="103"/>
      <c r="CK52" s="41">
        <v>7</v>
      </c>
      <c r="CL52" s="103"/>
      <c r="CM52" s="41">
        <v>9</v>
      </c>
      <c r="CN52" s="103"/>
      <c r="CO52" s="103">
        <f t="shared" si="31"/>
        <v>260</v>
      </c>
      <c r="CP52" s="112">
        <f t="shared" si="32"/>
        <v>8.125</v>
      </c>
      <c r="CQ52" s="41">
        <v>8</v>
      </c>
      <c r="CR52" s="103"/>
      <c r="CS52" s="41">
        <v>7</v>
      </c>
      <c r="CT52" s="103"/>
      <c r="CU52" s="41">
        <v>9</v>
      </c>
      <c r="CV52" s="103"/>
      <c r="CW52" s="41">
        <v>8</v>
      </c>
      <c r="CX52" s="103"/>
      <c r="CY52" s="41"/>
      <c r="CZ52" s="103"/>
      <c r="DA52" s="103">
        <f t="shared" si="33"/>
        <v>134</v>
      </c>
      <c r="DB52" s="70">
        <f t="shared" si="34"/>
        <v>7.882352941176471</v>
      </c>
      <c r="DC52" s="70">
        <f t="shared" si="17"/>
        <v>8.040816326530612</v>
      </c>
      <c r="DD52" s="103"/>
      <c r="DE52" s="41"/>
      <c r="DF52" s="103"/>
      <c r="DG52" s="41"/>
      <c r="DH52" s="103"/>
      <c r="DI52" s="41"/>
      <c r="DJ52" s="103"/>
      <c r="DK52" s="41"/>
    </row>
    <row r="53" spans="1:115" ht="15">
      <c r="A53" s="4">
        <v>49</v>
      </c>
      <c r="B53" s="13" t="s">
        <v>186</v>
      </c>
      <c r="C53" s="24" t="s">
        <v>14</v>
      </c>
      <c r="D53" s="11">
        <v>33672</v>
      </c>
      <c r="E53" s="4" t="s">
        <v>101</v>
      </c>
      <c r="F53" s="13" t="s">
        <v>103</v>
      </c>
      <c r="G53" s="17" t="s">
        <v>35</v>
      </c>
      <c r="H53" s="41">
        <v>6</v>
      </c>
      <c r="I53" s="41"/>
      <c r="J53" s="41">
        <v>7</v>
      </c>
      <c r="K53" s="41"/>
      <c r="L53" s="41">
        <v>7</v>
      </c>
      <c r="M53" s="41"/>
      <c r="N53" s="41">
        <v>5</v>
      </c>
      <c r="O53" s="41">
        <v>4</v>
      </c>
      <c r="P53" s="41">
        <v>6</v>
      </c>
      <c r="Q53" s="41"/>
      <c r="R53" s="41">
        <v>7</v>
      </c>
      <c r="S53" s="41"/>
      <c r="T53" s="41">
        <v>5</v>
      </c>
      <c r="U53" s="41">
        <v>4</v>
      </c>
      <c r="V53" s="41">
        <f t="shared" si="18"/>
        <v>137</v>
      </c>
      <c r="W53" s="42">
        <f t="shared" si="19"/>
        <v>6.2272727272727275</v>
      </c>
      <c r="X53" s="41">
        <v>6</v>
      </c>
      <c r="Y53" s="41"/>
      <c r="Z53" s="41">
        <v>6</v>
      </c>
      <c r="AA53" s="41"/>
      <c r="AB53" s="41">
        <v>5</v>
      </c>
      <c r="AC53" s="41"/>
      <c r="AD53" s="41">
        <v>5</v>
      </c>
      <c r="AE53" s="41"/>
      <c r="AF53" s="41">
        <v>5</v>
      </c>
      <c r="AG53" s="41"/>
      <c r="AH53" s="41">
        <v>7</v>
      </c>
      <c r="AI53" s="41"/>
      <c r="AJ53" s="41">
        <v>5</v>
      </c>
      <c r="AK53" s="41"/>
      <c r="AL53" s="41">
        <f t="shared" si="20"/>
        <v>146</v>
      </c>
      <c r="AM53" s="42">
        <f t="shared" si="21"/>
        <v>5.615384615384615</v>
      </c>
      <c r="AN53" s="42">
        <f t="shared" si="22"/>
        <v>5.895833333333333</v>
      </c>
      <c r="AO53" s="43" t="str">
        <f t="shared" si="23"/>
        <v>Trung b×nh</v>
      </c>
      <c r="AP53" s="41">
        <f t="shared" si="24"/>
        <v>0</v>
      </c>
      <c r="AQ53" s="44" t="str">
        <f t="shared" si="25"/>
        <v>Lªn líp</v>
      </c>
      <c r="AR53" s="41">
        <v>7</v>
      </c>
      <c r="AS53" s="41"/>
      <c r="AT53" s="41">
        <v>5</v>
      </c>
      <c r="AU53" s="41"/>
      <c r="AV53" s="41">
        <v>6</v>
      </c>
      <c r="AW53" s="41"/>
      <c r="AX53" s="41">
        <v>7</v>
      </c>
      <c r="AY53" s="41"/>
      <c r="AZ53" s="41">
        <v>6</v>
      </c>
      <c r="BA53" s="41"/>
      <c r="BB53" s="41">
        <v>7</v>
      </c>
      <c r="BC53" s="41"/>
      <c r="BD53" s="41">
        <v>5</v>
      </c>
      <c r="BE53" s="41"/>
      <c r="BF53" s="41">
        <v>5</v>
      </c>
      <c r="BG53" s="41"/>
      <c r="BH53" s="41">
        <f t="shared" si="26"/>
        <v>180</v>
      </c>
      <c r="BI53" s="70">
        <f t="shared" si="27"/>
        <v>6</v>
      </c>
      <c r="BJ53" s="41">
        <v>6</v>
      </c>
      <c r="BK53" s="41"/>
      <c r="BL53" s="41">
        <v>7</v>
      </c>
      <c r="BM53" s="41" t="s">
        <v>556</v>
      </c>
      <c r="BN53" s="41">
        <v>5</v>
      </c>
      <c r="BO53" s="41">
        <v>4</v>
      </c>
      <c r="BP53" s="41">
        <v>6</v>
      </c>
      <c r="BQ53" s="41"/>
      <c r="BR53" s="41">
        <v>5</v>
      </c>
      <c r="BS53" s="41"/>
      <c r="BT53" s="41">
        <v>7</v>
      </c>
      <c r="BU53" s="41">
        <v>4</v>
      </c>
      <c r="BV53" s="103">
        <f t="shared" si="28"/>
        <v>138</v>
      </c>
      <c r="BW53" s="70">
        <f t="shared" si="29"/>
        <v>6</v>
      </c>
      <c r="BX53" s="112">
        <f t="shared" si="30"/>
        <v>6</v>
      </c>
      <c r="BY53" s="135" t="s">
        <v>513</v>
      </c>
      <c r="BZ53" s="135" t="s">
        <v>522</v>
      </c>
      <c r="CA53" s="41">
        <v>5</v>
      </c>
      <c r="CB53" s="103"/>
      <c r="CC53" s="41">
        <v>7</v>
      </c>
      <c r="CD53" s="103"/>
      <c r="CE53" s="41">
        <v>7</v>
      </c>
      <c r="CF53" s="103"/>
      <c r="CG53" s="41">
        <v>7</v>
      </c>
      <c r="CH53" s="103"/>
      <c r="CI53" s="41">
        <v>6</v>
      </c>
      <c r="CJ53" s="103"/>
      <c r="CK53" s="41">
        <v>8</v>
      </c>
      <c r="CL53" s="103"/>
      <c r="CM53" s="41">
        <v>9</v>
      </c>
      <c r="CN53" s="103"/>
      <c r="CO53" s="103">
        <f t="shared" si="31"/>
        <v>229</v>
      </c>
      <c r="CP53" s="112">
        <f t="shared" si="32"/>
        <v>7.15625</v>
      </c>
      <c r="CQ53" s="41">
        <v>6</v>
      </c>
      <c r="CR53" s="103"/>
      <c r="CS53" s="41">
        <v>7</v>
      </c>
      <c r="CT53" s="103"/>
      <c r="CU53" s="41">
        <v>7</v>
      </c>
      <c r="CV53" s="103"/>
      <c r="CW53" s="41">
        <v>6</v>
      </c>
      <c r="CX53" s="103"/>
      <c r="CY53" s="41"/>
      <c r="CZ53" s="103"/>
      <c r="DA53" s="103">
        <f t="shared" si="33"/>
        <v>112</v>
      </c>
      <c r="DB53" s="70">
        <f t="shared" si="34"/>
        <v>6.588235294117647</v>
      </c>
      <c r="DC53" s="70">
        <f t="shared" si="17"/>
        <v>6.959183673469388</v>
      </c>
      <c r="DD53" s="103"/>
      <c r="DE53" s="41"/>
      <c r="DF53" s="103"/>
      <c r="DG53" s="41"/>
      <c r="DH53" s="103"/>
      <c r="DI53" s="41"/>
      <c r="DJ53" s="103"/>
      <c r="DK53" s="41"/>
    </row>
    <row r="54" spans="1:115" ht="15">
      <c r="A54" s="4">
        <v>50</v>
      </c>
      <c r="B54" s="13" t="s">
        <v>187</v>
      </c>
      <c r="C54" s="24" t="s">
        <v>55</v>
      </c>
      <c r="D54" s="27" t="s">
        <v>517</v>
      </c>
      <c r="E54" s="4" t="s">
        <v>48</v>
      </c>
      <c r="F54" s="13" t="s">
        <v>123</v>
      </c>
      <c r="G54" s="17" t="s">
        <v>35</v>
      </c>
      <c r="H54" s="41">
        <v>7</v>
      </c>
      <c r="I54" s="41"/>
      <c r="J54" s="41">
        <v>6</v>
      </c>
      <c r="K54" s="41"/>
      <c r="L54" s="41">
        <v>6</v>
      </c>
      <c r="M54" s="41"/>
      <c r="N54" s="41">
        <v>5</v>
      </c>
      <c r="O54" s="41">
        <v>3</v>
      </c>
      <c r="P54" s="41">
        <v>6</v>
      </c>
      <c r="Q54" s="41"/>
      <c r="R54" s="41">
        <v>5</v>
      </c>
      <c r="S54" s="41"/>
      <c r="T54" s="41">
        <v>5</v>
      </c>
      <c r="U54" s="41"/>
      <c r="V54" s="41">
        <f t="shared" si="18"/>
        <v>120</v>
      </c>
      <c r="W54" s="42">
        <f t="shared" si="19"/>
        <v>5.454545454545454</v>
      </c>
      <c r="X54" s="41">
        <v>5</v>
      </c>
      <c r="Y54" s="41"/>
      <c r="Z54" s="41">
        <v>7</v>
      </c>
      <c r="AA54" s="41"/>
      <c r="AB54" s="41">
        <v>5</v>
      </c>
      <c r="AC54" s="41"/>
      <c r="AD54" s="41">
        <v>4</v>
      </c>
      <c r="AE54" s="41">
        <v>4</v>
      </c>
      <c r="AF54" s="41">
        <v>4</v>
      </c>
      <c r="AG54" s="41">
        <v>2</v>
      </c>
      <c r="AH54" s="41">
        <v>7</v>
      </c>
      <c r="AI54" s="41"/>
      <c r="AJ54" s="41">
        <v>6</v>
      </c>
      <c r="AK54" s="41"/>
      <c r="AL54" s="41">
        <f t="shared" si="20"/>
        <v>141</v>
      </c>
      <c r="AM54" s="42">
        <f t="shared" si="21"/>
        <v>5.423076923076923</v>
      </c>
      <c r="AN54" s="42">
        <f t="shared" si="22"/>
        <v>5.4375</v>
      </c>
      <c r="AO54" s="43" t="str">
        <f t="shared" si="23"/>
        <v>Trung b×nh</v>
      </c>
      <c r="AP54" s="41">
        <f t="shared" si="24"/>
        <v>8</v>
      </c>
      <c r="AQ54" s="44" t="str">
        <f t="shared" si="25"/>
        <v>Lªn líp</v>
      </c>
      <c r="AR54" s="41">
        <v>7</v>
      </c>
      <c r="AS54" s="41"/>
      <c r="AT54" s="41">
        <v>5</v>
      </c>
      <c r="AU54" s="41"/>
      <c r="AV54" s="41">
        <v>5</v>
      </c>
      <c r="AW54" s="41"/>
      <c r="AX54" s="41">
        <v>4</v>
      </c>
      <c r="AY54" s="41">
        <v>4</v>
      </c>
      <c r="AZ54" s="41">
        <v>7</v>
      </c>
      <c r="BA54" s="41"/>
      <c r="BB54" s="41"/>
      <c r="BC54" s="41" t="s">
        <v>559</v>
      </c>
      <c r="BD54" s="41">
        <v>5</v>
      </c>
      <c r="BE54" s="41"/>
      <c r="BF54" s="41">
        <v>5</v>
      </c>
      <c r="BG54" s="41"/>
      <c r="BH54" s="41">
        <f t="shared" si="26"/>
        <v>148</v>
      </c>
      <c r="BI54" s="70">
        <f t="shared" si="27"/>
        <v>4.933333333333334</v>
      </c>
      <c r="BJ54" s="41">
        <v>7</v>
      </c>
      <c r="BK54" s="41"/>
      <c r="BL54" s="41">
        <v>6</v>
      </c>
      <c r="BM54" s="41"/>
      <c r="BN54" s="41">
        <v>8</v>
      </c>
      <c r="BO54" s="41"/>
      <c r="BP54" s="41">
        <v>9</v>
      </c>
      <c r="BQ54" s="41"/>
      <c r="BR54" s="41">
        <v>8</v>
      </c>
      <c r="BS54" s="41"/>
      <c r="BT54" s="41">
        <v>7</v>
      </c>
      <c r="BU54" s="41"/>
      <c r="BV54" s="103">
        <f t="shared" si="28"/>
        <v>174</v>
      </c>
      <c r="BW54" s="70">
        <f t="shared" si="29"/>
        <v>7.565217391304348</v>
      </c>
      <c r="BX54" s="112">
        <f t="shared" si="30"/>
        <v>6.0754716981132075</v>
      </c>
      <c r="BY54" s="135" t="s">
        <v>568</v>
      </c>
      <c r="BZ54" s="135" t="s">
        <v>522</v>
      </c>
      <c r="CA54" s="41">
        <v>8</v>
      </c>
      <c r="CB54" s="103"/>
      <c r="CC54" s="41">
        <v>9</v>
      </c>
      <c r="CD54" s="103"/>
      <c r="CE54" s="41">
        <v>7</v>
      </c>
      <c r="CF54" s="103"/>
      <c r="CG54" s="41">
        <v>9</v>
      </c>
      <c r="CH54" s="103"/>
      <c r="CI54" s="41">
        <v>9</v>
      </c>
      <c r="CJ54" s="103"/>
      <c r="CK54" s="41">
        <v>7</v>
      </c>
      <c r="CL54" s="103"/>
      <c r="CM54" s="41">
        <v>9</v>
      </c>
      <c r="CN54" s="103"/>
      <c r="CO54" s="103">
        <f t="shared" si="31"/>
        <v>268</v>
      </c>
      <c r="CP54" s="112">
        <f t="shared" si="32"/>
        <v>8.375</v>
      </c>
      <c r="CQ54" s="41">
        <v>8</v>
      </c>
      <c r="CR54" s="103"/>
      <c r="CS54" s="41">
        <v>9</v>
      </c>
      <c r="CT54" s="103"/>
      <c r="CU54" s="41">
        <v>9</v>
      </c>
      <c r="CV54" s="103"/>
      <c r="CW54" s="41">
        <v>9</v>
      </c>
      <c r="CX54" s="103"/>
      <c r="CY54" s="41"/>
      <c r="CZ54" s="103"/>
      <c r="DA54" s="103">
        <f t="shared" si="33"/>
        <v>149</v>
      </c>
      <c r="DB54" s="70">
        <f t="shared" si="34"/>
        <v>8.764705882352942</v>
      </c>
      <c r="DC54" s="70">
        <f t="shared" si="17"/>
        <v>8.510204081632653</v>
      </c>
      <c r="DD54" s="103"/>
      <c r="DE54" s="41"/>
      <c r="DF54" s="103"/>
      <c r="DG54" s="41"/>
      <c r="DH54" s="103"/>
      <c r="DI54" s="41"/>
      <c r="DJ54" s="103"/>
      <c r="DK54" s="41"/>
    </row>
    <row r="55" spans="1:115" ht="15">
      <c r="A55" s="4">
        <v>51</v>
      </c>
      <c r="B55" s="13" t="s">
        <v>137</v>
      </c>
      <c r="C55" s="24" t="s">
        <v>188</v>
      </c>
      <c r="D55" s="11">
        <v>33712</v>
      </c>
      <c r="E55" s="4" t="s">
        <v>101</v>
      </c>
      <c r="F55" s="13" t="s">
        <v>103</v>
      </c>
      <c r="G55" s="17" t="s">
        <v>35</v>
      </c>
      <c r="H55" s="41">
        <v>8</v>
      </c>
      <c r="I55" s="41"/>
      <c r="J55" s="41">
        <v>6</v>
      </c>
      <c r="K55" s="41"/>
      <c r="L55" s="41">
        <v>7</v>
      </c>
      <c r="M55" s="41"/>
      <c r="N55" s="41">
        <v>5</v>
      </c>
      <c r="O55" s="41"/>
      <c r="P55" s="41">
        <v>7</v>
      </c>
      <c r="Q55" s="41"/>
      <c r="R55" s="41">
        <v>7</v>
      </c>
      <c r="S55" s="41"/>
      <c r="T55" s="41">
        <v>9</v>
      </c>
      <c r="U55" s="41"/>
      <c r="V55" s="41">
        <f t="shared" si="18"/>
        <v>156</v>
      </c>
      <c r="W55" s="42">
        <f t="shared" si="19"/>
        <v>7.090909090909091</v>
      </c>
      <c r="X55" s="41">
        <v>6</v>
      </c>
      <c r="Y55" s="41"/>
      <c r="Z55" s="41">
        <v>8</v>
      </c>
      <c r="AA55" s="41"/>
      <c r="AB55" s="41">
        <v>7</v>
      </c>
      <c r="AC55" s="41"/>
      <c r="AD55" s="41">
        <v>7</v>
      </c>
      <c r="AE55" s="41"/>
      <c r="AF55" s="41">
        <v>8</v>
      </c>
      <c r="AG55" s="41"/>
      <c r="AH55" s="41">
        <v>7</v>
      </c>
      <c r="AI55" s="41"/>
      <c r="AJ55" s="41">
        <v>8</v>
      </c>
      <c r="AK55" s="41"/>
      <c r="AL55" s="41">
        <f t="shared" si="20"/>
        <v>190</v>
      </c>
      <c r="AM55" s="42">
        <f t="shared" si="21"/>
        <v>7.3076923076923075</v>
      </c>
      <c r="AN55" s="42">
        <f t="shared" si="22"/>
        <v>7.208333333333333</v>
      </c>
      <c r="AO55" s="43" t="str">
        <f t="shared" si="23"/>
        <v>Kh¸</v>
      </c>
      <c r="AP55" s="41">
        <f t="shared" si="24"/>
        <v>0</v>
      </c>
      <c r="AQ55" s="44" t="str">
        <f t="shared" si="25"/>
        <v>Lªn líp</v>
      </c>
      <c r="AR55" s="41">
        <v>8</v>
      </c>
      <c r="AS55" s="41"/>
      <c r="AT55" s="41">
        <v>7</v>
      </c>
      <c r="AU55" s="41"/>
      <c r="AV55" s="41">
        <v>7</v>
      </c>
      <c r="AW55" s="41"/>
      <c r="AX55" s="41">
        <v>8</v>
      </c>
      <c r="AY55" s="41"/>
      <c r="AZ55" s="41">
        <v>8</v>
      </c>
      <c r="BA55" s="41"/>
      <c r="BB55" s="41">
        <v>8</v>
      </c>
      <c r="BC55" s="41"/>
      <c r="BD55" s="41">
        <v>7</v>
      </c>
      <c r="BE55" s="41"/>
      <c r="BF55" s="41">
        <v>8</v>
      </c>
      <c r="BG55" s="41"/>
      <c r="BH55" s="41">
        <f t="shared" si="26"/>
        <v>228</v>
      </c>
      <c r="BI55" s="70">
        <f t="shared" si="27"/>
        <v>7.6</v>
      </c>
      <c r="BJ55" s="41">
        <v>6</v>
      </c>
      <c r="BK55" s="41"/>
      <c r="BL55" s="41">
        <v>6</v>
      </c>
      <c r="BM55" s="41"/>
      <c r="BN55" s="41">
        <v>8</v>
      </c>
      <c r="BO55" s="41"/>
      <c r="BP55" s="41">
        <v>9</v>
      </c>
      <c r="BQ55" s="41"/>
      <c r="BR55" s="41">
        <v>8</v>
      </c>
      <c r="BS55" s="41"/>
      <c r="BT55" s="41">
        <v>8</v>
      </c>
      <c r="BU55" s="41"/>
      <c r="BV55" s="103">
        <f t="shared" si="28"/>
        <v>173</v>
      </c>
      <c r="BW55" s="70">
        <f t="shared" si="29"/>
        <v>7.521739130434782</v>
      </c>
      <c r="BX55" s="112">
        <f t="shared" si="30"/>
        <v>7.566037735849057</v>
      </c>
      <c r="BY55" s="135" t="s">
        <v>511</v>
      </c>
      <c r="BZ55" s="135" t="s">
        <v>522</v>
      </c>
      <c r="CA55" s="41">
        <v>9</v>
      </c>
      <c r="CB55" s="103"/>
      <c r="CC55" s="41">
        <v>9</v>
      </c>
      <c r="CD55" s="103"/>
      <c r="CE55" s="41">
        <v>8</v>
      </c>
      <c r="CF55" s="103"/>
      <c r="CG55" s="41">
        <v>9</v>
      </c>
      <c r="CH55" s="103"/>
      <c r="CI55" s="41">
        <v>8</v>
      </c>
      <c r="CJ55" s="103"/>
      <c r="CK55" s="41">
        <v>8</v>
      </c>
      <c r="CL55" s="103"/>
      <c r="CM55" s="41">
        <v>10</v>
      </c>
      <c r="CN55" s="103"/>
      <c r="CO55" s="103">
        <f t="shared" si="31"/>
        <v>282</v>
      </c>
      <c r="CP55" s="112">
        <f t="shared" si="32"/>
        <v>8.8125</v>
      </c>
      <c r="CQ55" s="41">
        <v>9</v>
      </c>
      <c r="CR55" s="103"/>
      <c r="CS55" s="41">
        <v>9</v>
      </c>
      <c r="CT55" s="103"/>
      <c r="CU55" s="41">
        <v>9</v>
      </c>
      <c r="CV55" s="103"/>
      <c r="CW55" s="41">
        <v>9</v>
      </c>
      <c r="CX55" s="103"/>
      <c r="CY55" s="41"/>
      <c r="CZ55" s="103"/>
      <c r="DA55" s="103">
        <f t="shared" si="33"/>
        <v>153</v>
      </c>
      <c r="DB55" s="70">
        <f t="shared" si="34"/>
        <v>9</v>
      </c>
      <c r="DC55" s="70">
        <f t="shared" si="17"/>
        <v>8.877551020408163</v>
      </c>
      <c r="DD55" s="103"/>
      <c r="DE55" s="41"/>
      <c r="DF55" s="103"/>
      <c r="DG55" s="41"/>
      <c r="DH55" s="103"/>
      <c r="DI55" s="41"/>
      <c r="DJ55" s="103"/>
      <c r="DK55" s="41"/>
    </row>
    <row r="56" spans="1:115" ht="15">
      <c r="A56" s="4">
        <v>52</v>
      </c>
      <c r="B56" s="13" t="s">
        <v>3</v>
      </c>
      <c r="C56" s="24" t="s">
        <v>188</v>
      </c>
      <c r="D56" s="11">
        <v>33911</v>
      </c>
      <c r="E56" s="4" t="s">
        <v>101</v>
      </c>
      <c r="F56" s="13" t="s">
        <v>44</v>
      </c>
      <c r="G56" s="17" t="s">
        <v>35</v>
      </c>
      <c r="H56" s="41">
        <v>7</v>
      </c>
      <c r="I56" s="41"/>
      <c r="J56" s="41">
        <v>7</v>
      </c>
      <c r="K56" s="41"/>
      <c r="L56" s="41">
        <v>7</v>
      </c>
      <c r="M56" s="41"/>
      <c r="N56" s="41">
        <v>5</v>
      </c>
      <c r="O56" s="41"/>
      <c r="P56" s="41">
        <v>6</v>
      </c>
      <c r="Q56" s="41"/>
      <c r="R56" s="41">
        <v>7</v>
      </c>
      <c r="S56" s="41"/>
      <c r="T56" s="41">
        <v>7</v>
      </c>
      <c r="U56" s="41"/>
      <c r="V56" s="41">
        <f t="shared" si="18"/>
        <v>145</v>
      </c>
      <c r="W56" s="42">
        <f t="shared" si="19"/>
        <v>6.590909090909091</v>
      </c>
      <c r="X56" s="41">
        <v>5</v>
      </c>
      <c r="Y56" s="41"/>
      <c r="Z56" s="41">
        <v>8</v>
      </c>
      <c r="AA56" s="41"/>
      <c r="AB56" s="41">
        <v>7</v>
      </c>
      <c r="AC56" s="41"/>
      <c r="AD56" s="41">
        <v>7</v>
      </c>
      <c r="AE56" s="41"/>
      <c r="AF56" s="41">
        <v>5</v>
      </c>
      <c r="AG56" s="41" t="s">
        <v>556</v>
      </c>
      <c r="AH56" s="41">
        <v>7</v>
      </c>
      <c r="AI56" s="41"/>
      <c r="AJ56" s="41">
        <v>6</v>
      </c>
      <c r="AK56" s="41"/>
      <c r="AL56" s="41">
        <f t="shared" si="20"/>
        <v>166</v>
      </c>
      <c r="AM56" s="42">
        <f t="shared" si="21"/>
        <v>6.384615384615385</v>
      </c>
      <c r="AN56" s="42">
        <f t="shared" si="22"/>
        <v>6.479166666666667</v>
      </c>
      <c r="AO56" s="43" t="str">
        <f t="shared" si="23"/>
        <v>TB Kh¸</v>
      </c>
      <c r="AP56" s="41">
        <f t="shared" si="24"/>
        <v>0</v>
      </c>
      <c r="AQ56" s="44" t="str">
        <f t="shared" si="25"/>
        <v>Lªn líp</v>
      </c>
      <c r="AR56" s="41">
        <v>7</v>
      </c>
      <c r="AS56" s="41"/>
      <c r="AT56" s="41">
        <v>6</v>
      </c>
      <c r="AU56" s="41"/>
      <c r="AV56" s="41">
        <v>6</v>
      </c>
      <c r="AW56" s="41"/>
      <c r="AX56" s="41">
        <v>7</v>
      </c>
      <c r="AY56" s="41"/>
      <c r="AZ56" s="41">
        <v>6</v>
      </c>
      <c r="BA56" s="41"/>
      <c r="BB56" s="41">
        <v>6</v>
      </c>
      <c r="BC56" s="41"/>
      <c r="BD56" s="41">
        <v>5</v>
      </c>
      <c r="BE56" s="41"/>
      <c r="BF56" s="41">
        <v>7</v>
      </c>
      <c r="BG56" s="41"/>
      <c r="BH56" s="41">
        <f t="shared" si="26"/>
        <v>188</v>
      </c>
      <c r="BI56" s="70">
        <f t="shared" si="27"/>
        <v>6.266666666666667</v>
      </c>
      <c r="BJ56" s="41">
        <v>6</v>
      </c>
      <c r="BK56" s="41"/>
      <c r="BL56" s="41">
        <v>6</v>
      </c>
      <c r="BM56" s="41">
        <v>4</v>
      </c>
      <c r="BN56" s="41">
        <v>5</v>
      </c>
      <c r="BO56" s="41"/>
      <c r="BP56" s="41">
        <v>5</v>
      </c>
      <c r="BQ56" s="41"/>
      <c r="BR56" s="41">
        <v>7</v>
      </c>
      <c r="BS56" s="41"/>
      <c r="BT56" s="41">
        <v>6</v>
      </c>
      <c r="BU56" s="41"/>
      <c r="BV56" s="103">
        <f t="shared" si="28"/>
        <v>132</v>
      </c>
      <c r="BW56" s="70">
        <f t="shared" si="29"/>
        <v>5.739130434782608</v>
      </c>
      <c r="BX56" s="112">
        <f t="shared" si="30"/>
        <v>6.037735849056604</v>
      </c>
      <c r="BY56" s="135" t="s">
        <v>568</v>
      </c>
      <c r="BZ56" s="135" t="s">
        <v>522</v>
      </c>
      <c r="CA56" s="41">
        <v>5</v>
      </c>
      <c r="CB56" s="103">
        <v>4</v>
      </c>
      <c r="CC56" s="41">
        <v>4</v>
      </c>
      <c r="CD56" s="103">
        <v>4</v>
      </c>
      <c r="CE56" s="41">
        <v>6</v>
      </c>
      <c r="CF56" s="103"/>
      <c r="CG56" s="41">
        <v>6</v>
      </c>
      <c r="CH56" s="103"/>
      <c r="CI56" s="41">
        <v>7</v>
      </c>
      <c r="CJ56" s="103"/>
      <c r="CK56" s="41">
        <v>5</v>
      </c>
      <c r="CL56" s="103"/>
      <c r="CM56" s="41">
        <v>8</v>
      </c>
      <c r="CN56" s="103"/>
      <c r="CO56" s="103">
        <f t="shared" si="31"/>
        <v>191</v>
      </c>
      <c r="CP56" s="112">
        <f t="shared" si="32"/>
        <v>5.96875</v>
      </c>
      <c r="CQ56" s="41">
        <v>7</v>
      </c>
      <c r="CR56" s="103"/>
      <c r="CS56" s="41">
        <v>7</v>
      </c>
      <c r="CT56" s="103"/>
      <c r="CU56" s="41">
        <v>7</v>
      </c>
      <c r="CV56" s="103"/>
      <c r="CW56" s="41">
        <v>7</v>
      </c>
      <c r="CX56" s="103"/>
      <c r="CY56" s="41"/>
      <c r="CZ56" s="103"/>
      <c r="DA56" s="103">
        <f t="shared" si="33"/>
        <v>119</v>
      </c>
      <c r="DB56" s="70">
        <f t="shared" si="34"/>
        <v>7</v>
      </c>
      <c r="DC56" s="70">
        <f t="shared" si="17"/>
        <v>6.326530612244898</v>
      </c>
      <c r="DD56" s="103"/>
      <c r="DE56" s="41"/>
      <c r="DF56" s="103"/>
      <c r="DG56" s="41"/>
      <c r="DH56" s="103"/>
      <c r="DI56" s="41"/>
      <c r="DJ56" s="103"/>
      <c r="DK56" s="41"/>
    </row>
    <row r="57" spans="1:115" ht="15">
      <c r="A57" s="4">
        <v>53</v>
      </c>
      <c r="B57" s="13" t="s">
        <v>189</v>
      </c>
      <c r="C57" s="24" t="s">
        <v>188</v>
      </c>
      <c r="D57" s="11">
        <v>33594</v>
      </c>
      <c r="E57" s="4" t="s">
        <v>101</v>
      </c>
      <c r="F57" s="13" t="s">
        <v>44</v>
      </c>
      <c r="G57" s="17" t="s">
        <v>35</v>
      </c>
      <c r="H57" s="41">
        <v>5</v>
      </c>
      <c r="I57" s="41"/>
      <c r="J57" s="41">
        <v>7</v>
      </c>
      <c r="K57" s="41"/>
      <c r="L57" s="41">
        <v>7</v>
      </c>
      <c r="M57" s="41"/>
      <c r="N57" s="41">
        <v>5</v>
      </c>
      <c r="O57" s="41"/>
      <c r="P57" s="41">
        <v>5</v>
      </c>
      <c r="Q57" s="41"/>
      <c r="R57" s="41">
        <v>5</v>
      </c>
      <c r="S57" s="41">
        <v>4</v>
      </c>
      <c r="T57" s="41">
        <v>5</v>
      </c>
      <c r="U57" s="41">
        <v>4</v>
      </c>
      <c r="V57" s="41">
        <f t="shared" si="18"/>
        <v>124</v>
      </c>
      <c r="W57" s="42">
        <f t="shared" si="19"/>
        <v>5.636363636363637</v>
      </c>
      <c r="X57" s="41">
        <v>5</v>
      </c>
      <c r="Y57" s="41"/>
      <c r="Z57" s="41">
        <v>6</v>
      </c>
      <c r="AA57" s="41"/>
      <c r="AB57" s="41">
        <v>6</v>
      </c>
      <c r="AC57" s="41"/>
      <c r="AD57" s="41">
        <v>5</v>
      </c>
      <c r="AE57" s="41"/>
      <c r="AF57" s="41">
        <v>5</v>
      </c>
      <c r="AG57" s="41">
        <v>3</v>
      </c>
      <c r="AH57" s="41">
        <v>5</v>
      </c>
      <c r="AI57" s="41">
        <v>4</v>
      </c>
      <c r="AJ57" s="41">
        <v>5</v>
      </c>
      <c r="AK57" s="41"/>
      <c r="AL57" s="41">
        <f t="shared" si="20"/>
        <v>137</v>
      </c>
      <c r="AM57" s="42">
        <f t="shared" si="21"/>
        <v>5.269230769230769</v>
      </c>
      <c r="AN57" s="42">
        <f t="shared" si="22"/>
        <v>5.4375</v>
      </c>
      <c r="AO57" s="43" t="str">
        <f t="shared" si="23"/>
        <v>Trung b×nh</v>
      </c>
      <c r="AP57" s="41">
        <f t="shared" si="24"/>
        <v>0</v>
      </c>
      <c r="AQ57" s="44" t="str">
        <f t="shared" si="25"/>
        <v>Lªn líp</v>
      </c>
      <c r="AR57" s="41">
        <v>7</v>
      </c>
      <c r="AS57" s="41"/>
      <c r="AT57" s="41">
        <v>6</v>
      </c>
      <c r="AU57" s="41"/>
      <c r="AV57" s="41">
        <v>6</v>
      </c>
      <c r="AW57" s="41"/>
      <c r="AX57" s="41">
        <v>6</v>
      </c>
      <c r="AY57" s="41"/>
      <c r="AZ57" s="41">
        <v>5</v>
      </c>
      <c r="BA57" s="41">
        <v>4</v>
      </c>
      <c r="BB57" s="41">
        <v>5</v>
      </c>
      <c r="BC57" s="41"/>
      <c r="BD57" s="41">
        <v>5</v>
      </c>
      <c r="BE57" s="41">
        <v>4</v>
      </c>
      <c r="BF57" s="41">
        <v>5</v>
      </c>
      <c r="BG57" s="41" t="s">
        <v>556</v>
      </c>
      <c r="BH57" s="41">
        <f t="shared" si="26"/>
        <v>171</v>
      </c>
      <c r="BI57" s="70">
        <f t="shared" si="27"/>
        <v>5.7</v>
      </c>
      <c r="BJ57" s="41">
        <v>6</v>
      </c>
      <c r="BK57" s="41"/>
      <c r="BL57" s="41">
        <v>6</v>
      </c>
      <c r="BM57" s="41">
        <v>4</v>
      </c>
      <c r="BN57" s="41">
        <v>5</v>
      </c>
      <c r="BO57" s="41"/>
      <c r="BP57" s="41">
        <v>6</v>
      </c>
      <c r="BQ57" s="41"/>
      <c r="BR57" s="41">
        <v>7</v>
      </c>
      <c r="BS57" s="41"/>
      <c r="BT57" s="41">
        <v>8</v>
      </c>
      <c r="BU57" s="41"/>
      <c r="BV57" s="103">
        <f t="shared" si="28"/>
        <v>143</v>
      </c>
      <c r="BW57" s="70">
        <f t="shared" si="29"/>
        <v>6.217391304347826</v>
      </c>
      <c r="BX57" s="112">
        <f t="shared" si="30"/>
        <v>5.9245283018867925</v>
      </c>
      <c r="BY57" s="135" t="s">
        <v>513</v>
      </c>
      <c r="BZ57" s="135" t="s">
        <v>522</v>
      </c>
      <c r="CA57" s="41">
        <v>5</v>
      </c>
      <c r="CB57" s="103"/>
      <c r="CC57" s="41">
        <v>5</v>
      </c>
      <c r="CD57" s="103">
        <v>4</v>
      </c>
      <c r="CE57" s="41">
        <v>7</v>
      </c>
      <c r="CF57" s="103"/>
      <c r="CG57" s="41">
        <v>6</v>
      </c>
      <c r="CH57" s="103"/>
      <c r="CI57" s="41">
        <v>5</v>
      </c>
      <c r="CJ57" s="103"/>
      <c r="CK57" s="41">
        <v>7</v>
      </c>
      <c r="CL57" s="103"/>
      <c r="CM57" s="41">
        <v>7</v>
      </c>
      <c r="CN57" s="103"/>
      <c r="CO57" s="103">
        <f t="shared" si="31"/>
        <v>194</v>
      </c>
      <c r="CP57" s="112">
        <f t="shared" si="32"/>
        <v>6.0625</v>
      </c>
      <c r="CQ57" s="41">
        <v>7</v>
      </c>
      <c r="CR57" s="103"/>
      <c r="CS57" s="41">
        <v>7</v>
      </c>
      <c r="CT57" s="103"/>
      <c r="CU57" s="41">
        <v>8</v>
      </c>
      <c r="CV57" s="103"/>
      <c r="CW57" s="41">
        <v>8</v>
      </c>
      <c r="CX57" s="103"/>
      <c r="CY57" s="41"/>
      <c r="CZ57" s="103"/>
      <c r="DA57" s="103">
        <f t="shared" si="33"/>
        <v>126</v>
      </c>
      <c r="DB57" s="70">
        <f t="shared" si="34"/>
        <v>7.411764705882353</v>
      </c>
      <c r="DC57" s="70">
        <f t="shared" si="17"/>
        <v>6.530612244897959</v>
      </c>
      <c r="DD57" s="103"/>
      <c r="DE57" s="41"/>
      <c r="DF57" s="103"/>
      <c r="DG57" s="41"/>
      <c r="DH57" s="103"/>
      <c r="DI57" s="41"/>
      <c r="DJ57" s="103"/>
      <c r="DK57" s="41"/>
    </row>
    <row r="58" spans="1:115" ht="15">
      <c r="A58" s="4">
        <v>54</v>
      </c>
      <c r="B58" s="13" t="s">
        <v>190</v>
      </c>
      <c r="C58" s="24" t="s">
        <v>188</v>
      </c>
      <c r="D58" s="11">
        <v>33855</v>
      </c>
      <c r="E58" s="4" t="s">
        <v>101</v>
      </c>
      <c r="F58" s="13" t="s">
        <v>133</v>
      </c>
      <c r="G58" s="17" t="s">
        <v>35</v>
      </c>
      <c r="H58" s="41">
        <v>8</v>
      </c>
      <c r="I58" s="41"/>
      <c r="J58" s="41">
        <v>6</v>
      </c>
      <c r="K58" s="41"/>
      <c r="L58" s="41">
        <v>7</v>
      </c>
      <c r="M58" s="41"/>
      <c r="N58" s="41">
        <v>5</v>
      </c>
      <c r="O58" s="41">
        <v>4</v>
      </c>
      <c r="P58" s="41">
        <v>6</v>
      </c>
      <c r="Q58" s="41"/>
      <c r="R58" s="41">
        <v>7</v>
      </c>
      <c r="S58" s="41"/>
      <c r="T58" s="41">
        <v>5</v>
      </c>
      <c r="U58" s="41"/>
      <c r="V58" s="41">
        <f t="shared" si="18"/>
        <v>137</v>
      </c>
      <c r="W58" s="42">
        <f t="shared" si="19"/>
        <v>6.2272727272727275</v>
      </c>
      <c r="X58" s="41">
        <v>6</v>
      </c>
      <c r="Y58" s="41"/>
      <c r="Z58" s="41">
        <v>6</v>
      </c>
      <c r="AA58" s="41"/>
      <c r="AB58" s="41">
        <v>6</v>
      </c>
      <c r="AC58" s="41"/>
      <c r="AD58" s="41">
        <v>5</v>
      </c>
      <c r="AE58" s="41"/>
      <c r="AF58" s="41">
        <v>5</v>
      </c>
      <c r="AG58" s="41" t="s">
        <v>556</v>
      </c>
      <c r="AH58" s="41">
        <v>7</v>
      </c>
      <c r="AI58" s="41"/>
      <c r="AJ58" s="41">
        <v>5</v>
      </c>
      <c r="AK58" s="41"/>
      <c r="AL58" s="41">
        <f t="shared" si="20"/>
        <v>150</v>
      </c>
      <c r="AM58" s="42">
        <f t="shared" si="21"/>
        <v>5.769230769230769</v>
      </c>
      <c r="AN58" s="42">
        <f t="shared" si="22"/>
        <v>5.979166666666667</v>
      </c>
      <c r="AO58" s="43" t="str">
        <f t="shared" si="23"/>
        <v>Trung b×nh</v>
      </c>
      <c r="AP58" s="41">
        <f t="shared" si="24"/>
        <v>0</v>
      </c>
      <c r="AQ58" s="44" t="str">
        <f t="shared" si="25"/>
        <v>Lªn líp</v>
      </c>
      <c r="AR58" s="41">
        <v>7</v>
      </c>
      <c r="AS58" s="41"/>
      <c r="AT58" s="41">
        <v>8</v>
      </c>
      <c r="AU58" s="41"/>
      <c r="AV58" s="41">
        <v>6</v>
      </c>
      <c r="AW58" s="41"/>
      <c r="AX58" s="41">
        <v>7</v>
      </c>
      <c r="AY58" s="41"/>
      <c r="AZ58" s="41">
        <v>6</v>
      </c>
      <c r="BA58" s="41"/>
      <c r="BB58" s="41">
        <v>6</v>
      </c>
      <c r="BC58" s="41"/>
      <c r="BD58" s="41">
        <v>5</v>
      </c>
      <c r="BE58" s="41">
        <v>4</v>
      </c>
      <c r="BF58" s="41">
        <v>5</v>
      </c>
      <c r="BG58" s="41"/>
      <c r="BH58" s="41">
        <f t="shared" si="26"/>
        <v>186</v>
      </c>
      <c r="BI58" s="70">
        <f t="shared" si="27"/>
        <v>6.2</v>
      </c>
      <c r="BJ58" s="41">
        <v>6</v>
      </c>
      <c r="BK58" s="41"/>
      <c r="BL58" s="41">
        <v>5</v>
      </c>
      <c r="BM58" s="41">
        <v>4</v>
      </c>
      <c r="BN58" s="41">
        <v>6</v>
      </c>
      <c r="BO58" s="41"/>
      <c r="BP58" s="41">
        <v>5</v>
      </c>
      <c r="BQ58" s="41"/>
      <c r="BR58" s="41">
        <v>5</v>
      </c>
      <c r="BS58" s="41"/>
      <c r="BT58" s="41">
        <v>6</v>
      </c>
      <c r="BU58" s="41"/>
      <c r="BV58" s="103">
        <f t="shared" si="28"/>
        <v>126</v>
      </c>
      <c r="BW58" s="70">
        <f t="shared" si="29"/>
        <v>5.478260869565218</v>
      </c>
      <c r="BX58" s="112">
        <f t="shared" si="30"/>
        <v>5.886792452830188</v>
      </c>
      <c r="BY58" s="135" t="s">
        <v>513</v>
      </c>
      <c r="BZ58" s="135" t="s">
        <v>522</v>
      </c>
      <c r="CA58" s="41">
        <v>6</v>
      </c>
      <c r="CB58" s="103"/>
      <c r="CC58" s="41">
        <v>4</v>
      </c>
      <c r="CD58" s="103">
        <v>4</v>
      </c>
      <c r="CE58" s="41">
        <v>7</v>
      </c>
      <c r="CF58" s="103"/>
      <c r="CG58" s="41">
        <v>6</v>
      </c>
      <c r="CH58" s="103"/>
      <c r="CI58" s="41">
        <v>6</v>
      </c>
      <c r="CJ58" s="103"/>
      <c r="CK58" s="41">
        <v>6</v>
      </c>
      <c r="CL58" s="103"/>
      <c r="CM58" s="41">
        <v>8</v>
      </c>
      <c r="CN58" s="103"/>
      <c r="CO58" s="103">
        <f t="shared" si="31"/>
        <v>199</v>
      </c>
      <c r="CP58" s="112">
        <f t="shared" si="32"/>
        <v>6.21875</v>
      </c>
      <c r="CQ58" s="41">
        <v>8</v>
      </c>
      <c r="CR58" s="103"/>
      <c r="CS58" s="41">
        <v>6</v>
      </c>
      <c r="CT58" s="103">
        <v>3</v>
      </c>
      <c r="CU58" s="41">
        <v>6</v>
      </c>
      <c r="CV58" s="103"/>
      <c r="CW58" s="41">
        <v>6</v>
      </c>
      <c r="CX58" s="103">
        <v>4</v>
      </c>
      <c r="CY58" s="41"/>
      <c r="CZ58" s="103"/>
      <c r="DA58" s="103">
        <f t="shared" si="33"/>
        <v>110</v>
      </c>
      <c r="DB58" s="70">
        <f t="shared" si="34"/>
        <v>6.470588235294118</v>
      </c>
      <c r="DC58" s="70">
        <f t="shared" si="17"/>
        <v>6.3061224489795915</v>
      </c>
      <c r="DD58" s="103"/>
      <c r="DE58" s="41"/>
      <c r="DF58" s="103"/>
      <c r="DG58" s="41"/>
      <c r="DH58" s="103"/>
      <c r="DI58" s="41"/>
      <c r="DJ58" s="103"/>
      <c r="DK58" s="41"/>
    </row>
    <row r="59" spans="1:115" ht="15">
      <c r="A59" s="4">
        <v>55</v>
      </c>
      <c r="B59" s="13" t="s">
        <v>191</v>
      </c>
      <c r="C59" s="24" t="s">
        <v>188</v>
      </c>
      <c r="D59" s="11">
        <v>33665</v>
      </c>
      <c r="E59" s="4" t="s">
        <v>101</v>
      </c>
      <c r="F59" s="13" t="s">
        <v>103</v>
      </c>
      <c r="G59" s="17" t="s">
        <v>35</v>
      </c>
      <c r="H59" s="41">
        <v>8</v>
      </c>
      <c r="I59" s="41"/>
      <c r="J59" s="41">
        <v>7</v>
      </c>
      <c r="K59" s="41"/>
      <c r="L59" s="41">
        <v>7</v>
      </c>
      <c r="M59" s="41"/>
      <c r="N59" s="41">
        <v>5</v>
      </c>
      <c r="O59" s="41">
        <v>3</v>
      </c>
      <c r="P59" s="41">
        <v>6</v>
      </c>
      <c r="Q59" s="41"/>
      <c r="R59" s="41">
        <v>6</v>
      </c>
      <c r="S59" s="41"/>
      <c r="T59" s="41">
        <v>5</v>
      </c>
      <c r="U59" s="41"/>
      <c r="V59" s="41">
        <f t="shared" si="18"/>
        <v>132</v>
      </c>
      <c r="W59" s="42">
        <f t="shared" si="19"/>
        <v>6</v>
      </c>
      <c r="X59" s="41">
        <v>6</v>
      </c>
      <c r="Y59" s="41"/>
      <c r="Z59" s="41">
        <v>7</v>
      </c>
      <c r="AA59" s="41"/>
      <c r="AB59" s="41">
        <v>5</v>
      </c>
      <c r="AC59" s="41"/>
      <c r="AD59" s="41">
        <v>7</v>
      </c>
      <c r="AE59" s="41"/>
      <c r="AF59" s="41">
        <v>5</v>
      </c>
      <c r="AG59" s="41">
        <v>4</v>
      </c>
      <c r="AH59" s="41">
        <v>6</v>
      </c>
      <c r="AI59" s="41"/>
      <c r="AJ59" s="41">
        <v>7</v>
      </c>
      <c r="AK59" s="41"/>
      <c r="AL59" s="41">
        <f t="shared" si="20"/>
        <v>156</v>
      </c>
      <c r="AM59" s="42">
        <f t="shared" si="21"/>
        <v>6</v>
      </c>
      <c r="AN59" s="42">
        <f t="shared" si="22"/>
        <v>6</v>
      </c>
      <c r="AO59" s="43" t="str">
        <f t="shared" si="23"/>
        <v>TB Kh¸</v>
      </c>
      <c r="AP59" s="41">
        <f t="shared" si="24"/>
        <v>0</v>
      </c>
      <c r="AQ59" s="44" t="str">
        <f t="shared" si="25"/>
        <v>Lªn líp</v>
      </c>
      <c r="AR59" s="41">
        <v>7</v>
      </c>
      <c r="AS59" s="41"/>
      <c r="AT59" s="41">
        <v>7</v>
      </c>
      <c r="AU59" s="41"/>
      <c r="AV59" s="41">
        <v>7</v>
      </c>
      <c r="AW59" s="41"/>
      <c r="AX59" s="41">
        <v>7</v>
      </c>
      <c r="AY59" s="41"/>
      <c r="AZ59" s="41">
        <v>7</v>
      </c>
      <c r="BA59" s="41"/>
      <c r="BB59" s="41">
        <v>7</v>
      </c>
      <c r="BC59" s="41"/>
      <c r="BD59" s="41">
        <v>5</v>
      </c>
      <c r="BE59" s="41"/>
      <c r="BF59" s="41">
        <v>6</v>
      </c>
      <c r="BG59" s="41"/>
      <c r="BH59" s="41">
        <f t="shared" si="26"/>
        <v>198</v>
      </c>
      <c r="BI59" s="70">
        <f t="shared" si="27"/>
        <v>6.6</v>
      </c>
      <c r="BJ59" s="41">
        <v>7</v>
      </c>
      <c r="BK59" s="41"/>
      <c r="BL59" s="41">
        <v>8</v>
      </c>
      <c r="BM59" s="41"/>
      <c r="BN59" s="41">
        <v>5</v>
      </c>
      <c r="BO59" s="41"/>
      <c r="BP59" s="41">
        <v>6</v>
      </c>
      <c r="BQ59" s="41"/>
      <c r="BR59" s="41">
        <v>7</v>
      </c>
      <c r="BS59" s="41"/>
      <c r="BT59" s="41">
        <v>8</v>
      </c>
      <c r="BU59" s="41"/>
      <c r="BV59" s="103">
        <f t="shared" si="28"/>
        <v>155</v>
      </c>
      <c r="BW59" s="70">
        <f t="shared" si="29"/>
        <v>6.739130434782608</v>
      </c>
      <c r="BX59" s="112">
        <f t="shared" si="30"/>
        <v>6.660377358490566</v>
      </c>
      <c r="BY59" s="135" t="s">
        <v>568</v>
      </c>
      <c r="BZ59" s="135" t="s">
        <v>522</v>
      </c>
      <c r="CA59" s="41">
        <v>8</v>
      </c>
      <c r="CB59" s="103"/>
      <c r="CC59" s="41">
        <v>8</v>
      </c>
      <c r="CD59" s="103">
        <v>4</v>
      </c>
      <c r="CE59" s="41">
        <v>5</v>
      </c>
      <c r="CF59" s="103"/>
      <c r="CG59" s="41">
        <v>6</v>
      </c>
      <c r="CH59" s="103"/>
      <c r="CI59" s="41">
        <v>5</v>
      </c>
      <c r="CJ59" s="103"/>
      <c r="CK59" s="41">
        <v>7</v>
      </c>
      <c r="CL59" s="103"/>
      <c r="CM59" s="41">
        <v>9</v>
      </c>
      <c r="CN59" s="103"/>
      <c r="CO59" s="103">
        <f t="shared" si="31"/>
        <v>224</v>
      </c>
      <c r="CP59" s="112">
        <f t="shared" si="32"/>
        <v>7</v>
      </c>
      <c r="CQ59" s="41">
        <v>6</v>
      </c>
      <c r="CR59" s="103"/>
      <c r="CS59" s="41">
        <v>5</v>
      </c>
      <c r="CT59" s="103"/>
      <c r="CU59" s="41">
        <v>7</v>
      </c>
      <c r="CV59" s="103"/>
      <c r="CW59" s="41">
        <v>5</v>
      </c>
      <c r="CX59" s="103"/>
      <c r="CY59" s="41"/>
      <c r="CZ59" s="103"/>
      <c r="DA59" s="103">
        <f t="shared" si="33"/>
        <v>97</v>
      </c>
      <c r="DB59" s="70">
        <f t="shared" si="34"/>
        <v>5.705882352941177</v>
      </c>
      <c r="DC59" s="70">
        <f t="shared" si="17"/>
        <v>6.551020408163265</v>
      </c>
      <c r="DD59" s="103"/>
      <c r="DE59" s="41"/>
      <c r="DF59" s="103"/>
      <c r="DG59" s="41"/>
      <c r="DH59" s="103"/>
      <c r="DI59" s="41"/>
      <c r="DJ59" s="103"/>
      <c r="DK59" s="41"/>
    </row>
    <row r="60" spans="1:115" ht="15">
      <c r="A60" s="4">
        <v>56</v>
      </c>
      <c r="B60" s="13" t="s">
        <v>192</v>
      </c>
      <c r="C60" s="24" t="s">
        <v>188</v>
      </c>
      <c r="D60" s="11">
        <v>33836</v>
      </c>
      <c r="E60" s="4" t="s">
        <v>101</v>
      </c>
      <c r="F60" s="13" t="s">
        <v>73</v>
      </c>
      <c r="G60" s="17" t="s">
        <v>35</v>
      </c>
      <c r="H60" s="41">
        <v>7</v>
      </c>
      <c r="I60" s="41"/>
      <c r="J60" s="41">
        <v>6</v>
      </c>
      <c r="K60" s="41"/>
      <c r="L60" s="41">
        <v>7</v>
      </c>
      <c r="M60" s="41"/>
      <c r="N60" s="41">
        <v>5</v>
      </c>
      <c r="O60" s="41">
        <v>3</v>
      </c>
      <c r="P60" s="41">
        <v>6</v>
      </c>
      <c r="Q60" s="41">
        <v>4</v>
      </c>
      <c r="R60" s="41">
        <v>5</v>
      </c>
      <c r="S60" s="41"/>
      <c r="T60" s="41">
        <v>6</v>
      </c>
      <c r="U60" s="41"/>
      <c r="V60" s="41">
        <f t="shared" si="18"/>
        <v>131</v>
      </c>
      <c r="W60" s="42">
        <f t="shared" si="19"/>
        <v>5.954545454545454</v>
      </c>
      <c r="X60" s="41">
        <v>6</v>
      </c>
      <c r="Y60" s="41"/>
      <c r="Z60" s="41">
        <v>7</v>
      </c>
      <c r="AA60" s="41"/>
      <c r="AB60" s="41">
        <v>6</v>
      </c>
      <c r="AC60" s="41"/>
      <c r="AD60" s="41">
        <v>6</v>
      </c>
      <c r="AE60" s="41"/>
      <c r="AF60" s="41">
        <v>5</v>
      </c>
      <c r="AG60" s="41" t="s">
        <v>503</v>
      </c>
      <c r="AH60" s="41">
        <v>7</v>
      </c>
      <c r="AI60" s="41"/>
      <c r="AJ60" s="41">
        <v>7</v>
      </c>
      <c r="AK60" s="41"/>
      <c r="AL60" s="41">
        <f t="shared" si="20"/>
        <v>162</v>
      </c>
      <c r="AM60" s="42">
        <f t="shared" si="21"/>
        <v>6.230769230769231</v>
      </c>
      <c r="AN60" s="42">
        <f t="shared" si="22"/>
        <v>6.104166666666667</v>
      </c>
      <c r="AO60" s="43" t="str">
        <f t="shared" si="23"/>
        <v>TB Kh¸</v>
      </c>
      <c r="AP60" s="41">
        <f t="shared" si="24"/>
        <v>0</v>
      </c>
      <c r="AQ60" s="44" t="str">
        <f t="shared" si="25"/>
        <v>Lªn líp</v>
      </c>
      <c r="AR60" s="41">
        <v>8</v>
      </c>
      <c r="AS60" s="41"/>
      <c r="AT60" s="41">
        <v>7</v>
      </c>
      <c r="AU60" s="41"/>
      <c r="AV60" s="41">
        <v>6</v>
      </c>
      <c r="AW60" s="41"/>
      <c r="AX60" s="41">
        <v>7</v>
      </c>
      <c r="AY60" s="41"/>
      <c r="AZ60" s="41">
        <v>7</v>
      </c>
      <c r="BA60" s="41"/>
      <c r="BB60" s="41">
        <v>6</v>
      </c>
      <c r="BC60" s="41"/>
      <c r="BD60" s="41">
        <v>5</v>
      </c>
      <c r="BE60" s="41"/>
      <c r="BF60" s="41">
        <v>6</v>
      </c>
      <c r="BG60" s="41"/>
      <c r="BH60" s="41">
        <f t="shared" si="26"/>
        <v>195</v>
      </c>
      <c r="BI60" s="70">
        <f t="shared" si="27"/>
        <v>6.5</v>
      </c>
      <c r="BJ60" s="41">
        <v>6</v>
      </c>
      <c r="BK60" s="41"/>
      <c r="BL60" s="41">
        <v>8</v>
      </c>
      <c r="BM60" s="41"/>
      <c r="BN60" s="41">
        <v>7</v>
      </c>
      <c r="BO60" s="41"/>
      <c r="BP60" s="41">
        <v>8</v>
      </c>
      <c r="BQ60" s="41"/>
      <c r="BR60" s="41">
        <v>7</v>
      </c>
      <c r="BS60" s="41"/>
      <c r="BT60" s="41">
        <v>6</v>
      </c>
      <c r="BU60" s="41"/>
      <c r="BV60" s="103">
        <f t="shared" si="28"/>
        <v>163</v>
      </c>
      <c r="BW60" s="70">
        <f t="shared" si="29"/>
        <v>7.086956521739131</v>
      </c>
      <c r="BX60" s="112">
        <f t="shared" si="30"/>
        <v>6.754716981132075</v>
      </c>
      <c r="BY60" s="135" t="s">
        <v>568</v>
      </c>
      <c r="BZ60" s="135" t="s">
        <v>522</v>
      </c>
      <c r="CA60" s="41">
        <v>6</v>
      </c>
      <c r="CB60" s="103"/>
      <c r="CC60" s="41">
        <v>7</v>
      </c>
      <c r="CD60" s="103"/>
      <c r="CE60" s="41">
        <v>5</v>
      </c>
      <c r="CF60" s="103"/>
      <c r="CG60" s="41">
        <v>6</v>
      </c>
      <c r="CH60" s="103"/>
      <c r="CI60" s="41">
        <v>5</v>
      </c>
      <c r="CJ60" s="103"/>
      <c r="CK60" s="41">
        <v>7</v>
      </c>
      <c r="CL60" s="103"/>
      <c r="CM60" s="41">
        <v>9</v>
      </c>
      <c r="CN60" s="103"/>
      <c r="CO60" s="103">
        <f t="shared" si="31"/>
        <v>212</v>
      </c>
      <c r="CP60" s="112">
        <f t="shared" si="32"/>
        <v>6.625</v>
      </c>
      <c r="CQ60" s="41">
        <v>9</v>
      </c>
      <c r="CR60" s="103"/>
      <c r="CS60" s="41">
        <v>7</v>
      </c>
      <c r="CT60" s="103"/>
      <c r="CU60" s="41">
        <v>8</v>
      </c>
      <c r="CV60" s="103"/>
      <c r="CW60" s="41">
        <v>8</v>
      </c>
      <c r="CX60" s="103"/>
      <c r="CY60" s="41"/>
      <c r="CZ60" s="103"/>
      <c r="DA60" s="103">
        <f t="shared" si="33"/>
        <v>134</v>
      </c>
      <c r="DB60" s="70">
        <f t="shared" si="34"/>
        <v>7.882352941176471</v>
      </c>
      <c r="DC60" s="70">
        <f t="shared" si="17"/>
        <v>7.061224489795919</v>
      </c>
      <c r="DD60" s="103"/>
      <c r="DE60" s="41"/>
      <c r="DF60" s="103"/>
      <c r="DG60" s="41"/>
      <c r="DH60" s="103"/>
      <c r="DI60" s="41"/>
      <c r="DJ60" s="103"/>
      <c r="DK60" s="41"/>
    </row>
    <row r="61" spans="1:115" ht="15">
      <c r="A61" s="4">
        <v>57</v>
      </c>
      <c r="B61" s="13" t="s">
        <v>176</v>
      </c>
      <c r="C61" s="24" t="s">
        <v>193</v>
      </c>
      <c r="D61" s="11">
        <v>33680</v>
      </c>
      <c r="E61" s="4" t="s">
        <v>101</v>
      </c>
      <c r="F61" s="13" t="s">
        <v>150</v>
      </c>
      <c r="G61" s="17" t="s">
        <v>35</v>
      </c>
      <c r="H61" s="41">
        <v>8</v>
      </c>
      <c r="I61" s="41"/>
      <c r="J61" s="41">
        <v>7</v>
      </c>
      <c r="K61" s="41"/>
      <c r="L61" s="41">
        <v>7</v>
      </c>
      <c r="M61" s="41"/>
      <c r="N61" s="41">
        <v>5</v>
      </c>
      <c r="O61" s="41">
        <v>4</v>
      </c>
      <c r="P61" s="41">
        <v>7</v>
      </c>
      <c r="Q61" s="41"/>
      <c r="R61" s="41">
        <v>5</v>
      </c>
      <c r="S61" s="41"/>
      <c r="T61" s="41">
        <v>5</v>
      </c>
      <c r="U61" s="41"/>
      <c r="V61" s="41">
        <f t="shared" si="18"/>
        <v>130</v>
      </c>
      <c r="W61" s="42">
        <f t="shared" si="19"/>
        <v>5.909090909090909</v>
      </c>
      <c r="X61" s="41">
        <v>6</v>
      </c>
      <c r="Y61" s="41"/>
      <c r="Z61" s="41">
        <v>7</v>
      </c>
      <c r="AA61" s="41"/>
      <c r="AB61" s="41">
        <v>6</v>
      </c>
      <c r="AC61" s="41"/>
      <c r="AD61" s="41">
        <v>7</v>
      </c>
      <c r="AE61" s="41"/>
      <c r="AF61" s="41">
        <v>5</v>
      </c>
      <c r="AG61" s="41"/>
      <c r="AH61" s="41">
        <v>8</v>
      </c>
      <c r="AI61" s="41"/>
      <c r="AJ61" s="41">
        <v>6</v>
      </c>
      <c r="AK61" s="41"/>
      <c r="AL61" s="41">
        <f t="shared" si="20"/>
        <v>167</v>
      </c>
      <c r="AM61" s="42">
        <f t="shared" si="21"/>
        <v>6.423076923076923</v>
      </c>
      <c r="AN61" s="42">
        <f t="shared" si="22"/>
        <v>6.1875</v>
      </c>
      <c r="AO61" s="43" t="str">
        <f t="shared" si="23"/>
        <v>TB Kh¸</v>
      </c>
      <c r="AP61" s="41">
        <f t="shared" si="24"/>
        <v>0</v>
      </c>
      <c r="AQ61" s="44" t="str">
        <f t="shared" si="25"/>
        <v>Lªn líp</v>
      </c>
      <c r="AR61" s="41">
        <v>8</v>
      </c>
      <c r="AS61" s="41"/>
      <c r="AT61" s="41">
        <v>7</v>
      </c>
      <c r="AU61" s="41"/>
      <c r="AV61" s="41">
        <v>6</v>
      </c>
      <c r="AW61" s="41"/>
      <c r="AX61" s="41">
        <v>7</v>
      </c>
      <c r="AY61" s="41"/>
      <c r="AZ61" s="41">
        <v>6</v>
      </c>
      <c r="BA61" s="41"/>
      <c r="BB61" s="41">
        <v>6</v>
      </c>
      <c r="BC61" s="41"/>
      <c r="BD61" s="41">
        <v>6</v>
      </c>
      <c r="BE61" s="41"/>
      <c r="BF61" s="41">
        <v>6</v>
      </c>
      <c r="BG61" s="41"/>
      <c r="BH61" s="41">
        <f t="shared" si="26"/>
        <v>196</v>
      </c>
      <c r="BI61" s="70">
        <f t="shared" si="27"/>
        <v>6.533333333333333</v>
      </c>
      <c r="BJ61" s="41">
        <v>7</v>
      </c>
      <c r="BK61" s="41"/>
      <c r="BL61" s="41">
        <v>6</v>
      </c>
      <c r="BM61" s="41"/>
      <c r="BN61" s="41">
        <v>8</v>
      </c>
      <c r="BO61" s="41"/>
      <c r="BP61" s="41">
        <v>9</v>
      </c>
      <c r="BQ61" s="41"/>
      <c r="BR61" s="41">
        <v>7</v>
      </c>
      <c r="BS61" s="41"/>
      <c r="BT61" s="41">
        <v>5</v>
      </c>
      <c r="BU61" s="41"/>
      <c r="BV61" s="103">
        <f t="shared" si="28"/>
        <v>165</v>
      </c>
      <c r="BW61" s="70">
        <f t="shared" si="29"/>
        <v>7.173913043478261</v>
      </c>
      <c r="BX61" s="112">
        <f t="shared" si="30"/>
        <v>6.811320754716981</v>
      </c>
      <c r="BY61" s="135" t="s">
        <v>568</v>
      </c>
      <c r="BZ61" s="135" t="s">
        <v>522</v>
      </c>
      <c r="CA61" s="41">
        <v>5</v>
      </c>
      <c r="CB61" s="103"/>
      <c r="CC61" s="41">
        <v>8</v>
      </c>
      <c r="CD61" s="103"/>
      <c r="CE61" s="41">
        <v>8</v>
      </c>
      <c r="CF61" s="103"/>
      <c r="CG61" s="41">
        <v>8</v>
      </c>
      <c r="CH61" s="103"/>
      <c r="CI61" s="41">
        <v>8</v>
      </c>
      <c r="CJ61" s="103"/>
      <c r="CK61" s="41">
        <v>7</v>
      </c>
      <c r="CL61" s="103"/>
      <c r="CM61" s="41">
        <v>8</v>
      </c>
      <c r="CN61" s="103"/>
      <c r="CO61" s="103">
        <f t="shared" si="31"/>
        <v>239</v>
      </c>
      <c r="CP61" s="112">
        <f t="shared" si="32"/>
        <v>7.46875</v>
      </c>
      <c r="CQ61" s="41">
        <v>9</v>
      </c>
      <c r="CR61" s="103"/>
      <c r="CS61" s="41">
        <v>8</v>
      </c>
      <c r="CT61" s="103"/>
      <c r="CU61" s="41">
        <v>7</v>
      </c>
      <c r="CV61" s="103"/>
      <c r="CW61" s="41">
        <v>8</v>
      </c>
      <c r="CX61" s="103"/>
      <c r="CY61" s="41"/>
      <c r="CZ61" s="103"/>
      <c r="DA61" s="103">
        <f t="shared" si="33"/>
        <v>136</v>
      </c>
      <c r="DB61" s="70">
        <f t="shared" si="34"/>
        <v>8</v>
      </c>
      <c r="DC61" s="70">
        <f t="shared" si="17"/>
        <v>7.653061224489796</v>
      </c>
      <c r="DD61" s="103"/>
      <c r="DE61" s="41"/>
      <c r="DF61" s="103"/>
      <c r="DG61" s="41"/>
      <c r="DH61" s="103"/>
      <c r="DI61" s="41"/>
      <c r="DJ61" s="103"/>
      <c r="DK61" s="41"/>
    </row>
    <row r="62" spans="1:115" ht="15">
      <c r="A62" s="4">
        <v>58</v>
      </c>
      <c r="B62" s="13" t="s">
        <v>161</v>
      </c>
      <c r="C62" s="24" t="s">
        <v>194</v>
      </c>
      <c r="D62" s="11">
        <v>33660</v>
      </c>
      <c r="E62" s="4" t="s">
        <v>101</v>
      </c>
      <c r="F62" s="13" t="s">
        <v>103</v>
      </c>
      <c r="G62" s="17" t="s">
        <v>35</v>
      </c>
      <c r="H62" s="41">
        <v>8</v>
      </c>
      <c r="I62" s="41"/>
      <c r="J62" s="41">
        <v>7</v>
      </c>
      <c r="K62" s="41"/>
      <c r="L62" s="41">
        <v>7</v>
      </c>
      <c r="M62" s="41"/>
      <c r="N62" s="41">
        <v>5</v>
      </c>
      <c r="O62" s="41">
        <v>3</v>
      </c>
      <c r="P62" s="41">
        <v>6</v>
      </c>
      <c r="Q62" s="41"/>
      <c r="R62" s="41">
        <v>6</v>
      </c>
      <c r="S62" s="41"/>
      <c r="T62" s="41">
        <v>6</v>
      </c>
      <c r="U62" s="41"/>
      <c r="V62" s="41">
        <f t="shared" si="18"/>
        <v>136</v>
      </c>
      <c r="W62" s="42">
        <f t="shared" si="19"/>
        <v>6.181818181818182</v>
      </c>
      <c r="X62" s="41">
        <v>6</v>
      </c>
      <c r="Y62" s="41"/>
      <c r="Z62" s="41">
        <v>6</v>
      </c>
      <c r="AA62" s="41"/>
      <c r="AB62" s="41">
        <v>6</v>
      </c>
      <c r="AC62" s="41"/>
      <c r="AD62" s="41">
        <v>6</v>
      </c>
      <c r="AE62" s="41"/>
      <c r="AF62" s="41">
        <v>5</v>
      </c>
      <c r="AG62" s="41"/>
      <c r="AH62" s="41">
        <v>8</v>
      </c>
      <c r="AI62" s="41"/>
      <c r="AJ62" s="41">
        <v>6</v>
      </c>
      <c r="AK62" s="41"/>
      <c r="AL62" s="41">
        <f t="shared" si="20"/>
        <v>161</v>
      </c>
      <c r="AM62" s="42">
        <f t="shared" si="21"/>
        <v>6.1923076923076925</v>
      </c>
      <c r="AN62" s="42">
        <f t="shared" si="22"/>
        <v>6.1875</v>
      </c>
      <c r="AO62" s="43" t="str">
        <f t="shared" si="23"/>
        <v>TB Kh¸</v>
      </c>
      <c r="AP62" s="41">
        <f t="shared" si="24"/>
        <v>0</v>
      </c>
      <c r="AQ62" s="44" t="str">
        <f t="shared" si="25"/>
        <v>Lªn líp</v>
      </c>
      <c r="AR62" s="41">
        <v>8</v>
      </c>
      <c r="AS62" s="41"/>
      <c r="AT62" s="41">
        <v>7</v>
      </c>
      <c r="AU62" s="41"/>
      <c r="AV62" s="41">
        <v>6</v>
      </c>
      <c r="AW62" s="41"/>
      <c r="AX62" s="41">
        <v>6</v>
      </c>
      <c r="AY62" s="41"/>
      <c r="AZ62" s="41">
        <v>8</v>
      </c>
      <c r="BA62" s="41"/>
      <c r="BB62" s="41">
        <v>6</v>
      </c>
      <c r="BC62" s="41"/>
      <c r="BD62" s="41">
        <v>6</v>
      </c>
      <c r="BE62" s="41"/>
      <c r="BF62" s="41">
        <v>7</v>
      </c>
      <c r="BG62" s="41"/>
      <c r="BH62" s="41">
        <f t="shared" si="26"/>
        <v>203</v>
      </c>
      <c r="BI62" s="70">
        <f t="shared" si="27"/>
        <v>6.766666666666667</v>
      </c>
      <c r="BJ62" s="41">
        <v>7</v>
      </c>
      <c r="BK62" s="41"/>
      <c r="BL62" s="41">
        <v>6</v>
      </c>
      <c r="BM62" s="41"/>
      <c r="BN62" s="41">
        <v>5</v>
      </c>
      <c r="BO62" s="41"/>
      <c r="BP62" s="41">
        <v>8</v>
      </c>
      <c r="BQ62" s="41"/>
      <c r="BR62" s="41">
        <v>7</v>
      </c>
      <c r="BS62" s="41"/>
      <c r="BT62" s="41">
        <v>5</v>
      </c>
      <c r="BU62" s="41"/>
      <c r="BV62" s="103">
        <f t="shared" si="28"/>
        <v>148</v>
      </c>
      <c r="BW62" s="70">
        <f t="shared" si="29"/>
        <v>6.434782608695652</v>
      </c>
      <c r="BX62" s="112">
        <f t="shared" si="30"/>
        <v>6.622641509433962</v>
      </c>
      <c r="BY62" s="135" t="s">
        <v>568</v>
      </c>
      <c r="BZ62" s="135" t="s">
        <v>522</v>
      </c>
      <c r="CA62" s="41">
        <v>5</v>
      </c>
      <c r="CB62" s="103"/>
      <c r="CC62" s="41">
        <v>7</v>
      </c>
      <c r="CD62" s="103"/>
      <c r="CE62" s="41"/>
      <c r="CF62" s="103" t="s">
        <v>592</v>
      </c>
      <c r="CG62" s="41">
        <v>8</v>
      </c>
      <c r="CH62" s="103"/>
      <c r="CI62" s="41">
        <v>6</v>
      </c>
      <c r="CJ62" s="103"/>
      <c r="CK62" s="41">
        <v>6</v>
      </c>
      <c r="CL62" s="103"/>
      <c r="CM62" s="41">
        <v>7</v>
      </c>
      <c r="CN62" s="103"/>
      <c r="CO62" s="103">
        <f t="shared" si="31"/>
        <v>192</v>
      </c>
      <c r="CP62" s="112">
        <f t="shared" si="32"/>
        <v>6</v>
      </c>
      <c r="CQ62" s="41">
        <v>7</v>
      </c>
      <c r="CR62" s="103"/>
      <c r="CS62" s="41">
        <v>7</v>
      </c>
      <c r="CT62" s="103"/>
      <c r="CU62" s="41">
        <v>7</v>
      </c>
      <c r="CV62" s="103"/>
      <c r="CW62" s="41">
        <v>6</v>
      </c>
      <c r="CX62" s="103"/>
      <c r="CY62" s="41"/>
      <c r="CZ62" s="103"/>
      <c r="DA62" s="103">
        <f t="shared" si="33"/>
        <v>116</v>
      </c>
      <c r="DB62" s="70">
        <f t="shared" si="34"/>
        <v>6.823529411764706</v>
      </c>
      <c r="DC62" s="70">
        <f t="shared" si="17"/>
        <v>6.285714285714286</v>
      </c>
      <c r="DD62" s="103"/>
      <c r="DE62" s="41"/>
      <c r="DF62" s="103"/>
      <c r="DG62" s="41"/>
      <c r="DH62" s="103"/>
      <c r="DI62" s="41"/>
      <c r="DJ62" s="103"/>
      <c r="DK62" s="41"/>
    </row>
    <row r="63" spans="1:115" s="147" customFormat="1" ht="15">
      <c r="A63" s="4">
        <v>59</v>
      </c>
      <c r="B63" s="137" t="s">
        <v>109</v>
      </c>
      <c r="C63" s="138" t="s">
        <v>51</v>
      </c>
      <c r="D63" s="139">
        <v>32795</v>
      </c>
      <c r="E63" s="136" t="s">
        <v>48</v>
      </c>
      <c r="F63" s="137" t="s">
        <v>103</v>
      </c>
      <c r="G63" s="140" t="s">
        <v>35</v>
      </c>
      <c r="H63" s="141"/>
      <c r="I63" s="141"/>
      <c r="J63" s="141">
        <v>5</v>
      </c>
      <c r="K63" s="141"/>
      <c r="L63" s="141">
        <v>5</v>
      </c>
      <c r="M63" s="141">
        <v>4</v>
      </c>
      <c r="N63" s="141">
        <v>5</v>
      </c>
      <c r="O63" s="141"/>
      <c r="P63" s="141">
        <v>5</v>
      </c>
      <c r="Q63" s="141"/>
      <c r="R63" s="141">
        <v>6</v>
      </c>
      <c r="S63" s="141"/>
      <c r="T63" s="141">
        <v>5</v>
      </c>
      <c r="U63" s="141"/>
      <c r="V63" s="141">
        <f t="shared" si="18"/>
        <v>115</v>
      </c>
      <c r="W63" s="142">
        <f t="shared" si="19"/>
        <v>5.2272727272727275</v>
      </c>
      <c r="X63" s="141">
        <v>5</v>
      </c>
      <c r="Y63" s="141"/>
      <c r="Z63" s="141">
        <v>6</v>
      </c>
      <c r="AA63" s="141"/>
      <c r="AB63" s="141">
        <v>7</v>
      </c>
      <c r="AC63" s="141"/>
      <c r="AD63" s="141">
        <v>6</v>
      </c>
      <c r="AE63" s="141"/>
      <c r="AF63" s="141">
        <v>5</v>
      </c>
      <c r="AG63" s="141"/>
      <c r="AH63" s="141">
        <v>6</v>
      </c>
      <c r="AI63" s="141"/>
      <c r="AJ63" s="141">
        <v>5</v>
      </c>
      <c r="AK63" s="141"/>
      <c r="AL63" s="141">
        <f t="shared" si="20"/>
        <v>149</v>
      </c>
      <c r="AM63" s="142">
        <f t="shared" si="21"/>
        <v>5.730769230769231</v>
      </c>
      <c r="AN63" s="142">
        <f t="shared" si="22"/>
        <v>5.5</v>
      </c>
      <c r="AO63" s="143" t="str">
        <f t="shared" si="23"/>
        <v>Trung b×nh</v>
      </c>
      <c r="AP63" s="141">
        <f t="shared" si="24"/>
        <v>0</v>
      </c>
      <c r="AQ63" s="144" t="str">
        <f t="shared" si="25"/>
        <v>Lªn líp</v>
      </c>
      <c r="AR63" s="141">
        <v>6</v>
      </c>
      <c r="AS63" s="141"/>
      <c r="AT63" s="141">
        <v>6</v>
      </c>
      <c r="AU63" s="141"/>
      <c r="AV63" s="141">
        <v>5</v>
      </c>
      <c r="AW63" s="141"/>
      <c r="AX63" s="141">
        <v>5</v>
      </c>
      <c r="AY63" s="141">
        <v>4</v>
      </c>
      <c r="AZ63" s="141">
        <v>6</v>
      </c>
      <c r="BA63" s="141">
        <v>4</v>
      </c>
      <c r="BB63" s="141">
        <v>6</v>
      </c>
      <c r="BC63" s="141"/>
      <c r="BD63" s="141">
        <v>5</v>
      </c>
      <c r="BE63" s="141"/>
      <c r="BF63" s="141">
        <v>5</v>
      </c>
      <c r="BG63" s="141"/>
      <c r="BH63" s="141">
        <f t="shared" si="26"/>
        <v>164</v>
      </c>
      <c r="BI63" s="145">
        <f t="shared" si="27"/>
        <v>5.466666666666667</v>
      </c>
      <c r="BJ63" s="141">
        <v>6</v>
      </c>
      <c r="BK63" s="141"/>
      <c r="BL63" s="141">
        <v>6</v>
      </c>
      <c r="BM63" s="141"/>
      <c r="BN63" s="141">
        <v>5</v>
      </c>
      <c r="BO63" s="141"/>
      <c r="BP63" s="141">
        <v>6</v>
      </c>
      <c r="BQ63" s="141"/>
      <c r="BR63" s="141">
        <v>7</v>
      </c>
      <c r="BS63" s="141"/>
      <c r="BT63" s="141">
        <v>5</v>
      </c>
      <c r="BU63" s="141"/>
      <c r="BV63" s="104">
        <f t="shared" si="28"/>
        <v>134</v>
      </c>
      <c r="BW63" s="145">
        <f t="shared" si="29"/>
        <v>5.826086956521739</v>
      </c>
      <c r="BX63" s="113">
        <f t="shared" si="30"/>
        <v>5.622641509433962</v>
      </c>
      <c r="BY63" s="146" t="s">
        <v>513</v>
      </c>
      <c r="BZ63" s="146" t="s">
        <v>522</v>
      </c>
      <c r="CA63" s="141">
        <v>8</v>
      </c>
      <c r="CB63" s="104"/>
      <c r="CC63" s="141">
        <v>5</v>
      </c>
      <c r="CD63" s="104"/>
      <c r="CE63" s="141">
        <v>5</v>
      </c>
      <c r="CF63" s="104"/>
      <c r="CG63" s="141">
        <v>7</v>
      </c>
      <c r="CH63" s="104"/>
      <c r="CI63" s="141">
        <v>7</v>
      </c>
      <c r="CJ63" s="104"/>
      <c r="CK63" s="141">
        <v>8</v>
      </c>
      <c r="CL63" s="104"/>
      <c r="CM63" s="141">
        <v>7</v>
      </c>
      <c r="CN63" s="104"/>
      <c r="CO63" s="103">
        <f t="shared" si="31"/>
        <v>219</v>
      </c>
      <c r="CP63" s="112">
        <f t="shared" si="32"/>
        <v>6.84375</v>
      </c>
      <c r="CQ63" s="41">
        <v>5</v>
      </c>
      <c r="CR63" s="104"/>
      <c r="CS63" s="141">
        <v>5</v>
      </c>
      <c r="CT63" s="104"/>
      <c r="CU63" s="141">
        <v>6</v>
      </c>
      <c r="CV63" s="104"/>
      <c r="CW63" s="141">
        <v>5</v>
      </c>
      <c r="CX63" s="104"/>
      <c r="CY63" s="141"/>
      <c r="CZ63" s="104"/>
      <c r="DA63" s="103">
        <f t="shared" si="33"/>
        <v>89</v>
      </c>
      <c r="DB63" s="70">
        <f t="shared" si="34"/>
        <v>5.235294117647059</v>
      </c>
      <c r="DC63" s="70">
        <f t="shared" si="17"/>
        <v>6.285714285714286</v>
      </c>
      <c r="DD63" s="104"/>
      <c r="DE63" s="141"/>
      <c r="DF63" s="104"/>
      <c r="DG63" s="141"/>
      <c r="DH63" s="104"/>
      <c r="DI63" s="141"/>
      <c r="DJ63" s="104"/>
      <c r="DK63" s="141"/>
    </row>
    <row r="64" spans="1:115" ht="15">
      <c r="A64" s="4">
        <v>60</v>
      </c>
      <c r="B64" s="13" t="s">
        <v>520</v>
      </c>
      <c r="C64" s="24" t="s">
        <v>108</v>
      </c>
      <c r="D64" s="11">
        <v>33057</v>
      </c>
      <c r="E64" s="4" t="s">
        <v>101</v>
      </c>
      <c r="F64" s="13"/>
      <c r="G64" s="17"/>
      <c r="H64" s="41">
        <v>7</v>
      </c>
      <c r="I64" s="41"/>
      <c r="J64" s="41">
        <v>6</v>
      </c>
      <c r="K64" s="41"/>
      <c r="L64" s="41">
        <v>6</v>
      </c>
      <c r="M64" s="41"/>
      <c r="N64" s="41">
        <v>9</v>
      </c>
      <c r="O64" s="41"/>
      <c r="P64" s="41">
        <v>8</v>
      </c>
      <c r="Q64" s="41" t="s">
        <v>578</v>
      </c>
      <c r="R64" s="41">
        <v>6</v>
      </c>
      <c r="S64" s="41"/>
      <c r="T64" s="41">
        <v>7</v>
      </c>
      <c r="U64" s="41"/>
      <c r="V64" s="41">
        <f t="shared" si="18"/>
        <v>151</v>
      </c>
      <c r="W64" s="42">
        <f t="shared" si="19"/>
        <v>6.863636363636363</v>
      </c>
      <c r="X64" s="41">
        <v>6</v>
      </c>
      <c r="Y64" s="41"/>
      <c r="Z64" s="41">
        <v>7</v>
      </c>
      <c r="AA64" s="41"/>
      <c r="AB64" s="41">
        <v>9</v>
      </c>
      <c r="AC64" s="41"/>
      <c r="AD64" s="41">
        <v>6</v>
      </c>
      <c r="AE64" s="41"/>
      <c r="AF64" s="41">
        <v>5</v>
      </c>
      <c r="AG64" s="41"/>
      <c r="AH64" s="41">
        <v>6</v>
      </c>
      <c r="AI64" s="41"/>
      <c r="AJ64" s="41"/>
      <c r="AK64" s="41"/>
      <c r="AL64" s="41">
        <f t="shared" si="20"/>
        <v>148</v>
      </c>
      <c r="AM64" s="42">
        <f t="shared" si="21"/>
        <v>5.6923076923076925</v>
      </c>
      <c r="AN64" s="42">
        <f t="shared" si="22"/>
        <v>6.229166666666667</v>
      </c>
      <c r="AO64" s="43" t="str">
        <f t="shared" si="23"/>
        <v>TB Kh¸</v>
      </c>
      <c r="AP64" s="41">
        <f t="shared" si="24"/>
        <v>3</v>
      </c>
      <c r="AQ64" s="44" t="str">
        <f t="shared" si="25"/>
        <v>Lªn líp</v>
      </c>
      <c r="AR64" s="41">
        <v>7</v>
      </c>
      <c r="AS64" s="41"/>
      <c r="AT64" s="41">
        <v>8</v>
      </c>
      <c r="AU64" s="41"/>
      <c r="AV64" s="41">
        <v>7</v>
      </c>
      <c r="AW64" s="41"/>
      <c r="AX64">
        <v>7</v>
      </c>
      <c r="AY64" s="41"/>
      <c r="AZ64" s="41">
        <v>7</v>
      </c>
      <c r="BA64" s="41"/>
      <c r="BB64" s="41">
        <v>7</v>
      </c>
      <c r="BC64" s="41"/>
      <c r="BD64" s="41">
        <v>6</v>
      </c>
      <c r="BE64" s="41"/>
      <c r="BF64" s="41">
        <v>8</v>
      </c>
      <c r="BG64" s="41"/>
      <c r="BH64" s="41">
        <f t="shared" si="26"/>
        <v>213</v>
      </c>
      <c r="BI64" s="70">
        <f t="shared" si="27"/>
        <v>7.1</v>
      </c>
      <c r="BJ64" s="41">
        <v>7</v>
      </c>
      <c r="BK64" s="41"/>
      <c r="BL64" s="41">
        <v>7</v>
      </c>
      <c r="BM64" s="41"/>
      <c r="BN64" s="41">
        <v>5</v>
      </c>
      <c r="BO64" s="41"/>
      <c r="BP64" s="41">
        <v>8</v>
      </c>
      <c r="BQ64" s="41"/>
      <c r="BR64" s="41">
        <v>7</v>
      </c>
      <c r="BS64" s="41"/>
      <c r="BT64" s="41">
        <v>5</v>
      </c>
      <c r="BU64" s="41"/>
      <c r="BV64" s="103">
        <f t="shared" si="28"/>
        <v>152</v>
      </c>
      <c r="BW64" s="70">
        <f t="shared" si="29"/>
        <v>6.608695652173913</v>
      </c>
      <c r="BX64" s="112">
        <f t="shared" si="30"/>
        <v>6.886792452830188</v>
      </c>
      <c r="BY64" s="135" t="s">
        <v>568</v>
      </c>
      <c r="BZ64" s="135" t="s">
        <v>522</v>
      </c>
      <c r="CA64" s="41">
        <v>5</v>
      </c>
      <c r="CB64" s="103"/>
      <c r="CC64" s="41">
        <v>5</v>
      </c>
      <c r="CD64" s="103"/>
      <c r="CE64" s="41">
        <v>6</v>
      </c>
      <c r="CF64" s="103"/>
      <c r="CG64" s="41">
        <v>6</v>
      </c>
      <c r="CH64" s="103"/>
      <c r="CI64" s="41">
        <v>5</v>
      </c>
      <c r="CJ64" s="103"/>
      <c r="CK64" s="41">
        <v>5</v>
      </c>
      <c r="CL64" s="103"/>
      <c r="CM64" s="41">
        <v>8</v>
      </c>
      <c r="CN64" s="103"/>
      <c r="CO64" s="103">
        <f t="shared" si="31"/>
        <v>187</v>
      </c>
      <c r="CP64" s="112">
        <f t="shared" si="32"/>
        <v>5.84375</v>
      </c>
      <c r="CQ64" s="41">
        <v>7</v>
      </c>
      <c r="CR64" s="103"/>
      <c r="CS64" s="41">
        <v>5</v>
      </c>
      <c r="CT64" s="103"/>
      <c r="CU64" s="41">
        <v>7</v>
      </c>
      <c r="CV64" s="103"/>
      <c r="CW64" s="41">
        <v>7</v>
      </c>
      <c r="CX64" s="103"/>
      <c r="CY64" s="41"/>
      <c r="CZ64" s="103"/>
      <c r="DA64" s="103">
        <f t="shared" si="33"/>
        <v>107</v>
      </c>
      <c r="DB64" s="70">
        <f t="shared" si="34"/>
        <v>6.294117647058823</v>
      </c>
      <c r="DC64" s="70">
        <f t="shared" si="17"/>
        <v>6</v>
      </c>
      <c r="DD64" s="103"/>
      <c r="DE64" s="41"/>
      <c r="DF64" s="103"/>
      <c r="DG64" s="41"/>
      <c r="DH64" s="103"/>
      <c r="DI64" s="41"/>
      <c r="DJ64" s="103"/>
      <c r="DK64" s="41"/>
    </row>
    <row r="65" spans="1:115" ht="15">
      <c r="A65" s="4"/>
      <c r="B65" s="13"/>
      <c r="C65" s="24"/>
      <c r="D65" s="11"/>
      <c r="E65" s="4"/>
      <c r="F65" s="13"/>
      <c r="G65" s="17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2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2"/>
      <c r="AN65" s="162"/>
      <c r="AO65" s="163"/>
      <c r="AP65" s="128"/>
      <c r="AQ65" s="164"/>
      <c r="AR65" s="25"/>
      <c r="AS65" s="25"/>
      <c r="AT65" s="25"/>
      <c r="AU65" s="25"/>
      <c r="AV65" s="25"/>
      <c r="AW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16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66"/>
      <c r="BW65" s="165"/>
      <c r="BX65" s="167"/>
      <c r="BY65" s="168"/>
      <c r="BZ65" s="168"/>
      <c r="CA65" s="25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/>
      <c r="CW65" s="166"/>
      <c r="CX65" s="166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DJ65" s="166"/>
      <c r="DK65" s="25"/>
    </row>
    <row r="66" spans="1:115" ht="15">
      <c r="A66" s="4"/>
      <c r="B66" s="13"/>
      <c r="C66" s="24"/>
      <c r="D66" s="11"/>
      <c r="E66" s="4"/>
      <c r="F66" s="13"/>
      <c r="G66" s="17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2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2"/>
      <c r="AN66" s="162"/>
      <c r="AO66" s="163"/>
      <c r="AP66" s="128"/>
      <c r="AQ66" s="164"/>
      <c r="AR66" s="25"/>
      <c r="AS66" s="25"/>
      <c r="AT66" s="25"/>
      <c r="AU66" s="25"/>
      <c r="AV66" s="25"/>
      <c r="AW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16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66"/>
      <c r="BW66" s="165"/>
      <c r="BX66" s="167"/>
      <c r="BY66" s="168"/>
      <c r="BZ66" s="168"/>
      <c r="CA66" s="25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/>
      <c r="CU66" s="166"/>
      <c r="CV66" s="166"/>
      <c r="CW66" s="166"/>
      <c r="CX66" s="166"/>
      <c r="CY66" s="166"/>
      <c r="CZ66" s="166"/>
      <c r="DA66" s="166"/>
      <c r="DB66" s="166"/>
      <c r="DC66" s="166"/>
      <c r="DD66" s="166"/>
      <c r="DE66" s="166"/>
      <c r="DF66" s="166"/>
      <c r="DG66" s="166"/>
      <c r="DH66" s="166"/>
      <c r="DI66" s="166"/>
      <c r="DJ66" s="166"/>
      <c r="DK66" s="25"/>
    </row>
    <row r="67" spans="1:115" ht="15">
      <c r="A67" s="4"/>
      <c r="B67" s="13"/>
      <c r="C67" s="24"/>
      <c r="D67" s="11"/>
      <c r="E67" s="4"/>
      <c r="F67" s="13"/>
      <c r="G67" s="17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2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2"/>
      <c r="AN67" s="162"/>
      <c r="AO67" s="163"/>
      <c r="AP67" s="128"/>
      <c r="AQ67" s="164"/>
      <c r="AR67" s="25"/>
      <c r="AS67" s="25"/>
      <c r="AT67" s="25"/>
      <c r="AU67" s="25"/>
      <c r="AV67" s="25"/>
      <c r="AW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16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166"/>
      <c r="BW67" s="165"/>
      <c r="BX67" s="167"/>
      <c r="BY67" s="168"/>
      <c r="BZ67" s="168"/>
      <c r="CA67" s="25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6"/>
      <c r="CU67" s="166"/>
      <c r="CV67" s="166"/>
      <c r="CW67" s="166"/>
      <c r="CX67" s="166"/>
      <c r="CY67" s="166"/>
      <c r="CZ67" s="166"/>
      <c r="DA67" s="166"/>
      <c r="DB67" s="166"/>
      <c r="DC67" s="166"/>
      <c r="DD67" s="166"/>
      <c r="DE67" s="166"/>
      <c r="DF67" s="166"/>
      <c r="DG67" s="166"/>
      <c r="DH67" s="166"/>
      <c r="DI67" s="166"/>
      <c r="DJ67" s="166"/>
      <c r="DK67" s="25"/>
    </row>
    <row r="68" spans="1:52" ht="15">
      <c r="A68" s="58">
        <v>39</v>
      </c>
      <c r="B68" s="13" t="s">
        <v>166</v>
      </c>
      <c r="C68" s="24" t="s">
        <v>107</v>
      </c>
      <c r="D68" s="11">
        <v>33679</v>
      </c>
      <c r="E68" s="4" t="s">
        <v>48</v>
      </c>
      <c r="F68" s="13" t="s">
        <v>167</v>
      </c>
      <c r="G68" s="17" t="s">
        <v>35</v>
      </c>
      <c r="H68" s="41">
        <v>6</v>
      </c>
      <c r="I68" s="41"/>
      <c r="J68" s="41"/>
      <c r="K68" s="41"/>
      <c r="L68" s="41">
        <v>6</v>
      </c>
      <c r="M68" s="41"/>
      <c r="N68" s="41">
        <v>5</v>
      </c>
      <c r="O68" s="41">
        <v>3</v>
      </c>
      <c r="P68" s="41">
        <v>5</v>
      </c>
      <c r="Q68" s="41"/>
      <c r="R68" s="41">
        <v>6</v>
      </c>
      <c r="S68" s="41"/>
      <c r="T68" s="41">
        <v>6</v>
      </c>
      <c r="U68" s="41"/>
      <c r="V68" s="41">
        <f>T68*$T$4+R68*$R$4+P68*$P$4+N68*$N$4+L68*$L$4</f>
        <v>126</v>
      </c>
      <c r="W68" s="42">
        <f>V68/$V$4</f>
        <v>5.7272727272727275</v>
      </c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>
        <f>AJ68*$AJ$4+AH68*$AH$4+AF68*$AF$4+AD68*$AD$4+AB68*$AB$4+Z68*$Z$4+X68*$X$4</f>
        <v>0</v>
      </c>
      <c r="AM68" s="42">
        <f>AL68/$AL$4</f>
        <v>0</v>
      </c>
      <c r="AN68" s="60" t="s">
        <v>510</v>
      </c>
      <c r="AO68" s="61">
        <f>COUNTIF($AO$5:$AO$63,"Giái")</f>
        <v>0</v>
      </c>
      <c r="AP68" s="203" t="s">
        <v>522</v>
      </c>
      <c r="AQ68" s="203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15">
      <c r="A69" s="55">
        <v>35</v>
      </c>
      <c r="B69" s="13" t="s">
        <v>161</v>
      </c>
      <c r="C69" s="24" t="s">
        <v>162</v>
      </c>
      <c r="D69" s="11">
        <v>33831</v>
      </c>
      <c r="E69" s="4" t="s">
        <v>101</v>
      </c>
      <c r="F69" s="13" t="s">
        <v>152</v>
      </c>
      <c r="G69" s="17" t="s">
        <v>35</v>
      </c>
      <c r="H69" s="41"/>
      <c r="I69" s="41"/>
      <c r="J69" s="41"/>
      <c r="K69" s="41"/>
      <c r="L69" s="41"/>
      <c r="M69" s="41" t="s">
        <v>507</v>
      </c>
      <c r="N69" s="41"/>
      <c r="O69" s="41" t="s">
        <v>507</v>
      </c>
      <c r="P69" s="41"/>
      <c r="Q69" s="41"/>
      <c r="R69" s="41"/>
      <c r="S69" s="41" t="s">
        <v>503</v>
      </c>
      <c r="T69" s="41"/>
      <c r="U69" s="41" t="s">
        <v>507</v>
      </c>
      <c r="V69" s="41">
        <f>T69*$T$4+R69*$R$4+P69*$P$4+N69*$N$4+L69*$L$4</f>
        <v>0</v>
      </c>
      <c r="W69" s="42">
        <f>V69/$V$4</f>
        <v>0</v>
      </c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>
        <f>AJ69*$AJ$4+AH69*$AH$4+AF69*$AF$4+AD69*$AD$4+AB69*$AB$4+Z69*$Z$4+X69*$X$4</f>
        <v>0</v>
      </c>
      <c r="AM69" s="42">
        <f>AL69/$AL$4</f>
        <v>0</v>
      </c>
      <c r="AN69" s="62" t="s">
        <v>511</v>
      </c>
      <c r="AO69" s="63">
        <f>COUNTIF($AO$5:$AO$63,"Kh¸")</f>
        <v>2</v>
      </c>
      <c r="AP69" s="204">
        <f>COUNTIF($AQ$5:$AQ$63,"Lªn líp")</f>
        <v>59</v>
      </c>
      <c r="AQ69" s="204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5">
      <c r="A70" s="55">
        <v>51</v>
      </c>
      <c r="B70" s="13" t="s">
        <v>180</v>
      </c>
      <c r="C70" s="24" t="s">
        <v>181</v>
      </c>
      <c r="D70" s="11">
        <v>33547</v>
      </c>
      <c r="E70" s="4" t="s">
        <v>101</v>
      </c>
      <c r="F70" s="13" t="s">
        <v>160</v>
      </c>
      <c r="G70" s="17" t="s">
        <v>35</v>
      </c>
      <c r="H70" s="41">
        <v>7</v>
      </c>
      <c r="I70" s="41"/>
      <c r="J70" s="41"/>
      <c r="K70" s="41"/>
      <c r="L70" s="41">
        <v>6</v>
      </c>
      <c r="M70" s="41"/>
      <c r="N70" s="41">
        <v>3</v>
      </c>
      <c r="O70" s="41"/>
      <c r="P70" s="41">
        <v>7</v>
      </c>
      <c r="Q70" s="41"/>
      <c r="R70" s="41">
        <v>2</v>
      </c>
      <c r="S70" s="41">
        <v>2</v>
      </c>
      <c r="T70" s="41">
        <v>4</v>
      </c>
      <c r="U70" s="41"/>
      <c r="V70" s="41">
        <f>T70*$T$4+R70*$R$4+P70*$P$4+N70*$N$4+L70*$L$4</f>
        <v>98</v>
      </c>
      <c r="W70" s="42">
        <f>V70/$V$4</f>
        <v>4.454545454545454</v>
      </c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>
        <f>AJ70*$AJ$4+AH70*$AH$4+AF70*$AF$4+AD70*$AD$4+AB70*$AB$4+Z70*$Z$4+X70*$X$4</f>
        <v>0</v>
      </c>
      <c r="AM70" s="42">
        <f>AL70/$AL$4</f>
        <v>0</v>
      </c>
      <c r="AN70" s="62" t="s">
        <v>512</v>
      </c>
      <c r="AO70" s="63">
        <f>COUNTIF($AO$5:$AO$63,"TB Kh¸")</f>
        <v>33</v>
      </c>
      <c r="AP70" s="205" t="s">
        <v>523</v>
      </c>
      <c r="AQ70" s="20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8:52" ht="15"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62" t="s">
        <v>524</v>
      </c>
      <c r="AO71" s="63">
        <f>COUNTIF($AO$5:$AO$63,"Trung b×nh")</f>
        <v>24</v>
      </c>
      <c r="AP71" s="206">
        <f>COUNTIF($AQ$5:$AQ$63,"Ngõng häc")</f>
        <v>0</v>
      </c>
      <c r="AQ71" s="206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115" ht="15">
      <c r="A72" s="4">
        <v>6</v>
      </c>
      <c r="B72" s="13" t="s">
        <v>121</v>
      </c>
      <c r="C72" s="24" t="s">
        <v>122</v>
      </c>
      <c r="D72" s="11">
        <v>33342</v>
      </c>
      <c r="E72" s="4" t="s">
        <v>101</v>
      </c>
      <c r="F72" s="13" t="s">
        <v>123</v>
      </c>
      <c r="G72" s="17" t="s">
        <v>35</v>
      </c>
      <c r="H72" s="41">
        <v>7</v>
      </c>
      <c r="I72" s="41"/>
      <c r="J72" s="41">
        <v>7</v>
      </c>
      <c r="K72" s="41"/>
      <c r="L72" s="41">
        <v>8</v>
      </c>
      <c r="M72" s="41"/>
      <c r="N72" s="41">
        <v>5</v>
      </c>
      <c r="O72" s="41">
        <v>3</v>
      </c>
      <c r="P72" s="41">
        <v>6</v>
      </c>
      <c r="Q72" s="41"/>
      <c r="R72" s="41">
        <v>6</v>
      </c>
      <c r="S72" s="41"/>
      <c r="T72" s="41">
        <v>5</v>
      </c>
      <c r="U72" s="41"/>
      <c r="V72" s="41">
        <f>T72*$T$4+R72*$R$4+P72*$P$4+N72*$N$4+L72*$L$4</f>
        <v>139</v>
      </c>
      <c r="W72" s="42">
        <f>V72/$V$4</f>
        <v>6.318181818181818</v>
      </c>
      <c r="X72" s="41">
        <v>6</v>
      </c>
      <c r="Y72" s="41"/>
      <c r="Z72" s="41">
        <v>7</v>
      </c>
      <c r="AA72" s="41"/>
      <c r="AB72" s="41">
        <v>7</v>
      </c>
      <c r="AC72" s="41"/>
      <c r="AD72" s="41">
        <v>7</v>
      </c>
      <c r="AE72" s="41"/>
      <c r="AF72" s="41">
        <v>5</v>
      </c>
      <c r="AG72" s="41"/>
      <c r="AH72" s="41">
        <v>6</v>
      </c>
      <c r="AI72" s="41"/>
      <c r="AJ72" s="41">
        <v>6</v>
      </c>
      <c r="AK72" s="41"/>
      <c r="AL72" s="41">
        <f>AJ72*$AJ$4+AH72*$AH$4+AF72*$AF$4+AD72*$AD$4+AB72*$AB$4+Z72*$Z$4+X72*$X$4</f>
        <v>161</v>
      </c>
      <c r="AM72" s="42">
        <f>AL72/$AL$4</f>
        <v>6.1923076923076925</v>
      </c>
      <c r="AN72" s="42">
        <f>(AL72+V72)/$AN$4</f>
        <v>6.25</v>
      </c>
      <c r="AO72" s="43" t="str">
        <f>IF(AN72&gt;=8.995,"XuÊt s¾c",IF(AN72&gt;=7.995,"Giái",IF(AN72&gt;=6.995,"Kh¸",IF(AN72&gt;=5.995,"TB Kh¸",IF(AN72&gt;=4.995,"Trung b×nh",IF(AN72&gt;=3.995,"YÕu",IF(AN72&lt;3.995,"KÐm")))))))</f>
        <v>TB Kh¸</v>
      </c>
      <c r="AP72" s="41">
        <f>SUM((IF(L72&gt;=5,0,$L$4)),(IF(N72&gt;=5,0,$N$4)),(IF(P72&gt;=5,0,$P$4)),(IF(R72&gt;=5,0,$R$4)),,(IF(T72&gt;=5,0,$T$4)),(IF(X72&gt;=5,0,$X$4)),(IF(Z72&gt;=5,0,$Z$4)),,(IF(AB72&gt;=5,0,$AB$4)),(IF(AD72&gt;=5,0,$AD$4)),(IF(AF72&gt;=5,0,$AF$4)),(IF(AH72&gt;=5,0,$AH$4)),(IF(AJ72&gt;=5,0,$AJ$4)))</f>
        <v>0</v>
      </c>
      <c r="AQ72" s="44" t="str">
        <f>IF($AN72&lt;3.495,"Th«i häc",IF($AN72&lt;4.995,"Ngõng häc",IF($AP72&gt;25,"Ngõng häc","Lªn líp")))</f>
        <v>Lªn líp</v>
      </c>
      <c r="AR72" s="41"/>
      <c r="AS72" s="41"/>
      <c r="AT72" s="41"/>
      <c r="AU72" s="41" t="s">
        <v>550</v>
      </c>
      <c r="AV72" s="41">
        <v>3</v>
      </c>
      <c r="AW72" s="41"/>
      <c r="AX72" s="41"/>
      <c r="AY72" s="41" t="s">
        <v>558</v>
      </c>
      <c r="AZ72" s="41"/>
      <c r="BA72" s="41"/>
      <c r="BC72" s="41"/>
      <c r="BD72" s="41"/>
      <c r="BE72" s="41"/>
      <c r="BF72" s="41"/>
      <c r="BG72" s="41"/>
      <c r="BH72" s="41">
        <f>BF72*BF$4+BD72*BD$4+BB72*BB$4+AZ72*AZ$4+AX72*AX$4+AV72*AV$4+AT72*AT$4+AR72*AR$4</f>
        <v>15</v>
      </c>
      <c r="BI72" s="70">
        <f>BH72/BH$4</f>
        <v>0.5</v>
      </c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103">
        <f>BT72*BT$4+BR72*BR$4+BP72*BP$4+BN72*BN$4+BL72*BL$4+BJ72*BJ$4</f>
        <v>0</v>
      </c>
      <c r="BW72" s="70">
        <f>BV72/BV$4</f>
        <v>0</v>
      </c>
      <c r="BX72" s="112">
        <f>(BV72+BH72)/BX$4</f>
        <v>0.2830188679245283</v>
      </c>
      <c r="BY72" s="135"/>
      <c r="BZ72" s="135"/>
      <c r="CA72" s="41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41"/>
    </row>
    <row r="73" ht="12.75"/>
    <row r="74" spans="1:115" ht="15">
      <c r="A74" s="4">
        <v>20</v>
      </c>
      <c r="B74" s="13" t="s">
        <v>121</v>
      </c>
      <c r="C74" s="24" t="s">
        <v>100</v>
      </c>
      <c r="D74" s="11">
        <v>33685</v>
      </c>
      <c r="E74" s="4" t="s">
        <v>101</v>
      </c>
      <c r="F74" s="13" t="s">
        <v>103</v>
      </c>
      <c r="G74" s="17" t="s">
        <v>35</v>
      </c>
      <c r="H74" s="41">
        <v>7</v>
      </c>
      <c r="I74" s="41"/>
      <c r="J74" s="41">
        <v>6</v>
      </c>
      <c r="K74" s="41"/>
      <c r="L74" s="41">
        <v>7</v>
      </c>
      <c r="M74" s="41"/>
      <c r="N74" s="41">
        <v>5</v>
      </c>
      <c r="O74" s="41"/>
      <c r="P74" s="41">
        <v>6</v>
      </c>
      <c r="Q74" s="41"/>
      <c r="R74" s="41">
        <v>5</v>
      </c>
      <c r="S74" s="41"/>
      <c r="T74" s="41">
        <v>5</v>
      </c>
      <c r="U74" s="41"/>
      <c r="V74" s="41">
        <f>T74*$T$4+R74*$R$4+P74*$P$4+N74*$N$4+L74*$L$4</f>
        <v>127</v>
      </c>
      <c r="W74" s="42">
        <f>V74/$V$4</f>
        <v>5.7727272727272725</v>
      </c>
      <c r="X74" s="41"/>
      <c r="Y74" s="41" t="s">
        <v>507</v>
      </c>
      <c r="Z74" s="41"/>
      <c r="AA74" s="41"/>
      <c r="AB74" s="41"/>
      <c r="AC74" s="41"/>
      <c r="AD74" s="41">
        <v>7</v>
      </c>
      <c r="AE74" s="41" t="s">
        <v>507</v>
      </c>
      <c r="AF74" s="41">
        <v>5</v>
      </c>
      <c r="AG74" s="41" t="s">
        <v>503</v>
      </c>
      <c r="AH74" s="41">
        <v>7</v>
      </c>
      <c r="AI74" s="41" t="s">
        <v>507</v>
      </c>
      <c r="AJ74" s="41"/>
      <c r="AK74" s="41" t="s">
        <v>503</v>
      </c>
      <c r="AL74" s="41">
        <f>AJ74*$AJ$4+AH74*$AH$4+AF74*$AF$4+AD74*$AD$4+AB74*$AB$4+Z74*$Z$4+X74*$X$4</f>
        <v>81</v>
      </c>
      <c r="AM74" s="42">
        <f>AL74/$AL$4</f>
        <v>3.1153846153846154</v>
      </c>
      <c r="AN74" s="42">
        <f>(AL74+V74)/$AN$4</f>
        <v>4.333333333333333</v>
      </c>
      <c r="AO74" s="43" t="str">
        <f>IF(AN74&gt;=8.995,"XuÊt s¾c",IF(AN74&gt;=7.995,"Giái",IF(AN74&gt;=6.995,"Kh¸",IF(AN74&gt;=5.995,"TB Kh¸",IF(AN74&gt;=4.995,"Trung b×nh",IF(AN74&gt;=3.995,"YÕu",IF(AN74&lt;3.995,"KÐm")))))))</f>
        <v>YÕu</v>
      </c>
      <c r="AP74" s="41">
        <f>SUM((IF(L74&gt;=5,0,$L$4)),(IF(N74&gt;=5,0,$N$4)),(IF(P74&gt;=5,0,$P$4)),(IF(R74&gt;=5,0,$R$4)),,(IF(T74&gt;=5,0,$T$4)),(IF(X74&gt;=5,0,$X$4)),(IF(Z74&gt;=5,0,$Z$4)),,(IF(AB74&gt;=5,0,$AB$4)),(IF(AD74&gt;=5,0,$AD$4)),(IF(AF74&gt;=5,0,$AF$4)),(IF(AH74&gt;=5,0,$AH$4)),(IF(AJ74&gt;=5,0,$AJ$4)))</f>
        <v>13</v>
      </c>
      <c r="AQ74" s="44" t="str">
        <f>IF($AN74&lt;3.495,"Th«i häc",IF($AN74&lt;4.995,"Ngõng häc",IF($AP74&gt;25,"Ngõng häc","Lªn líp")))</f>
        <v>Ngõng häc</v>
      </c>
      <c r="AR74" s="41"/>
      <c r="AS74" s="41" t="s">
        <v>559</v>
      </c>
      <c r="AT74" s="41">
        <v>6</v>
      </c>
      <c r="AU74" s="41"/>
      <c r="AV74" s="41">
        <v>5</v>
      </c>
      <c r="AW74" s="41"/>
      <c r="AX74" s="41"/>
      <c r="AY74" s="41" t="s">
        <v>557</v>
      </c>
      <c r="AZ74" s="41">
        <v>6</v>
      </c>
      <c r="BA74" s="41"/>
      <c r="BB74" s="41">
        <v>5</v>
      </c>
      <c r="BC74" s="41"/>
      <c r="BD74" s="41">
        <v>5</v>
      </c>
      <c r="BE74" s="41"/>
      <c r="BF74" s="41">
        <v>5</v>
      </c>
      <c r="BG74" s="41"/>
      <c r="BH74" s="41">
        <f>BF74*BF$4+BD74*BD$4+BB74*BB$4+AZ74*AZ$4+AX74*AX$4+AV74*AV$4+AT74*AT$4+AR74*AR$4</f>
        <v>116</v>
      </c>
      <c r="BI74" s="70">
        <f>BH74/BH$4</f>
        <v>3.8666666666666667</v>
      </c>
      <c r="BJ74" s="41"/>
      <c r="BK74" s="41" t="s">
        <v>559</v>
      </c>
      <c r="BL74" s="41"/>
      <c r="BM74" s="41"/>
      <c r="BN74" s="41"/>
      <c r="BO74" s="41" t="s">
        <v>559</v>
      </c>
      <c r="BP74" s="41"/>
      <c r="BQ74" s="41"/>
      <c r="BR74" s="41"/>
      <c r="BS74" s="41"/>
      <c r="BT74" s="41"/>
      <c r="BU74" s="41"/>
      <c r="BV74" s="103">
        <f>BT74*BT$4+BR74*BR$4+BP74*BP$4+BN74*BN$4+BL74*BL$4+BJ74*BJ$4</f>
        <v>0</v>
      </c>
      <c r="BW74" s="70">
        <f>BV74/BV$4</f>
        <v>0</v>
      </c>
      <c r="BX74" s="112">
        <f>(BV74+BH74)/BX$4</f>
        <v>2.188679245283019</v>
      </c>
      <c r="BY74" s="135"/>
      <c r="BZ74" s="135"/>
      <c r="CA74" s="41"/>
      <c r="CB74" s="103"/>
      <c r="CC74" s="41"/>
      <c r="CD74" s="103"/>
      <c r="CE74" s="41"/>
      <c r="CF74" s="103"/>
      <c r="CG74" s="41"/>
      <c r="CH74" s="103"/>
      <c r="CI74" s="41"/>
      <c r="CJ74" s="103"/>
      <c r="CK74" s="41"/>
      <c r="CL74" s="103"/>
      <c r="CM74" s="41"/>
      <c r="CN74" s="103"/>
      <c r="CO74" s="103">
        <f>CM74*CM$4+CK74*CK$4+CI74*CI$4+CG74*CG$4+CE74*CE$4+CC74*CC$4+CA74*CA$4</f>
        <v>0</v>
      </c>
      <c r="CP74" s="112">
        <f>CO74/CO$4</f>
        <v>0</v>
      </c>
      <c r="CQ74" s="41">
        <v>12</v>
      </c>
      <c r="CR74" s="103"/>
      <c r="CS74" s="41"/>
      <c r="CT74" s="103"/>
      <c r="CU74" s="41"/>
      <c r="CV74" s="103"/>
      <c r="CW74" s="41"/>
      <c r="CX74" s="103"/>
      <c r="CY74" s="41"/>
      <c r="CZ74" s="103"/>
      <c r="DA74" s="103"/>
      <c r="DB74" s="41"/>
      <c r="DC74" s="41"/>
      <c r="DD74" s="103"/>
      <c r="DE74" s="41"/>
      <c r="DF74" s="103"/>
      <c r="DG74" s="41"/>
      <c r="DH74" s="103"/>
      <c r="DI74" s="41"/>
      <c r="DJ74" s="103"/>
      <c r="DK74" s="41"/>
    </row>
    <row r="75" spans="8:52" ht="15"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8" t="s">
        <v>512</v>
      </c>
      <c r="W75" s="59" t="e">
        <f>COUNTIF($W$5:$W$62,"&gt;=5,995")-#REF!-#REF!-#REF!</f>
        <v>#REF!</v>
      </c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6"/>
      <c r="AP75" s="47"/>
      <c r="AQ75" s="47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8:43" ht="15"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8" t="s">
        <v>513</v>
      </c>
      <c r="W76" s="59" t="e">
        <f>COUNTIF($W$5:$W$62,"&gt;=4,995")-W75-#REF!-#REF!-#REF!</f>
        <v>#REF!</v>
      </c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6"/>
      <c r="AP76" s="47"/>
      <c r="AQ76" s="49"/>
    </row>
    <row r="77" spans="22:43" ht="15">
      <c r="V77" s="48" t="s">
        <v>514</v>
      </c>
      <c r="W77" s="59" t="e">
        <f>COUNTIF($W$5:$W$62,"&gt;=3,995")-W76-W75-#REF!-#REF!-#REF!</f>
        <v>#REF!</v>
      </c>
      <c r="AO77" s="50"/>
      <c r="AP77" s="51"/>
      <c r="AQ77" s="51"/>
    </row>
    <row r="78" spans="22:43" ht="12.75">
      <c r="V78" s="48" t="s">
        <v>515</v>
      </c>
      <c r="W78" s="59">
        <f>COUNTIF($W$5:$W$62,"&lt;3,995")</f>
        <v>0</v>
      </c>
      <c r="AO78" s="25"/>
      <c r="AP78" s="25"/>
      <c r="AQ78" s="25"/>
    </row>
    <row r="79" spans="22:23" ht="12.75">
      <c r="V79" s="48" t="s">
        <v>481</v>
      </c>
      <c r="W79" s="59" t="e">
        <f>SUM(W72:W78)</f>
        <v>#REF!</v>
      </c>
    </row>
  </sheetData>
  <mergeCells count="73">
    <mergeCell ref="AR1:BX1"/>
    <mergeCell ref="B4:C4"/>
    <mergeCell ref="F4:G4"/>
    <mergeCell ref="A1:G1"/>
    <mergeCell ref="A2:G2"/>
    <mergeCell ref="H2:I2"/>
    <mergeCell ref="J2:K2"/>
    <mergeCell ref="L2:M2"/>
    <mergeCell ref="N2:O2"/>
    <mergeCell ref="AO2:AO4"/>
    <mergeCell ref="AM2:AM4"/>
    <mergeCell ref="AD2:AE2"/>
    <mergeCell ref="AF2:AG2"/>
    <mergeCell ref="AH2:AI2"/>
    <mergeCell ref="AJ2:AK2"/>
    <mergeCell ref="AN2:AN3"/>
    <mergeCell ref="Z2:AA2"/>
    <mergeCell ref="AB2:AC2"/>
    <mergeCell ref="AB3:AC3"/>
    <mergeCell ref="AD3:AE3"/>
    <mergeCell ref="AF3:AG3"/>
    <mergeCell ref="AH3:AI3"/>
    <mergeCell ref="AJ3:AK3"/>
    <mergeCell ref="Z3:AA3"/>
    <mergeCell ref="AL2:AL3"/>
    <mergeCell ref="P3:Q3"/>
    <mergeCell ref="R3:S3"/>
    <mergeCell ref="T3:U3"/>
    <mergeCell ref="X3:Y3"/>
    <mergeCell ref="W2:W4"/>
    <mergeCell ref="X2:Y2"/>
    <mergeCell ref="P2:Q2"/>
    <mergeCell ref="R2:S2"/>
    <mergeCell ref="T2:U2"/>
    <mergeCell ref="V2:V3"/>
    <mergeCell ref="H3:I3"/>
    <mergeCell ref="J3:K3"/>
    <mergeCell ref="L3:M3"/>
    <mergeCell ref="N3:O3"/>
    <mergeCell ref="AP68:AQ68"/>
    <mergeCell ref="AP69:AQ69"/>
    <mergeCell ref="AP70:AQ70"/>
    <mergeCell ref="AP71:AQ71"/>
    <mergeCell ref="BT2:BU2"/>
    <mergeCell ref="BT3:BU3"/>
    <mergeCell ref="BF2:BG2"/>
    <mergeCell ref="AV2:AW2"/>
    <mergeCell ref="AX2:AY2"/>
    <mergeCell ref="AZ2:BA2"/>
    <mergeCell ref="BB2:BC2"/>
    <mergeCell ref="BR2:BS2"/>
    <mergeCell ref="BR3:BS3"/>
    <mergeCell ref="BP3:BQ3"/>
    <mergeCell ref="AP2:AQ4"/>
    <mergeCell ref="AR3:AS3"/>
    <mergeCell ref="BB3:BC3"/>
    <mergeCell ref="BP2:BQ2"/>
    <mergeCell ref="BJ2:BK2"/>
    <mergeCell ref="BL2:BM2"/>
    <mergeCell ref="BN2:BO2"/>
    <mergeCell ref="BJ3:BK3"/>
    <mergeCell ref="BL3:BM3"/>
    <mergeCell ref="BN3:BO3"/>
    <mergeCell ref="CY2:CZ2"/>
    <mergeCell ref="AR2:AS2"/>
    <mergeCell ref="AT2:AU2"/>
    <mergeCell ref="AT3:AU3"/>
    <mergeCell ref="BD3:BE3"/>
    <mergeCell ref="BD2:BE2"/>
    <mergeCell ref="BF3:BG3"/>
    <mergeCell ref="AV3:AW3"/>
    <mergeCell ref="AX3:AY3"/>
    <mergeCell ref="AZ3:BA3"/>
  </mergeCells>
  <conditionalFormatting sqref="DK72 DK74 DI74 DK5:DK67 DI5:DI64 DG5:DG64 DE74 DE5:DE64 DG74 BN72 BR72 BL72 BJ72 BT72 BP72 BF72 AB72 AT72 BD72 AR72 AZ72 AV72 AH72 AF72 AJ72 Z72 AD72 T72 J72 R72 H72 L72 N72 P72 X72 AX72 BW72:CA72 BN74 BR74 BL74 BJ74 BT74 BP74 BF74 AB74 AT74 BD74 AR74 AZ74 AV74 AH74 AF74 AJ74 Z74 AD74 T74 J74 R74 H74 L74 N74 P74 X74 BB74 AX74 BW74:CA74 CC74 CE74 CG74 CI74 CK74 CM74 CS74 CU74 CW74 CY74 CQ74 BN5:BN67 BR5:BR67 BL5:BL67 BJ5:BJ67 BT5:BT67 BP5:BP67 BF5:BF67 AB5:AB70 AT5:AT67 BD5:BD67 AR5:AR67 AZ5:AZ67 AV5:AV67 AH5:AH70 AF5:AF70 AJ5:AJ70 Z5:Z70 AD5:AD70 T5:T70 J5:J70 R5:R70 H5:H70 L5:L70 N5:N70 P5:P70 X5:X70 BB5:BB67 AX5:AX67 BW5:CA67 CC5:CC64 CE5:CE64 CG5:CG64 CI5:CI64 CK5:CK64 CM5:CM64 CS5:CS64 CU5:CU64 CW5:CW64 CY5:CY64 CQ5:CQ64 DB74:DC74 DB5:DC64">
    <cfRule type="cellIs" priority="1" dxfId="0" operator="lessThan" stopIfTrue="1">
      <formula>5</formula>
    </cfRule>
  </conditionalFormatting>
  <conditionalFormatting sqref="W72 AM72 W74 AM74 W5:W70 AM5:AM70">
    <cfRule type="cellIs" priority="2" dxfId="1" operator="lessThan" stopIfTrue="1">
      <formula>4.995</formula>
    </cfRule>
  </conditionalFormatting>
  <conditionalFormatting sqref="AN72 AN74 AN5:AN67">
    <cfRule type="cellIs" priority="3" dxfId="2" operator="lessThan" stopIfTrue="1">
      <formula>4.995</formula>
    </cfRule>
  </conditionalFormatting>
  <conditionalFormatting sqref="AQ72 AQ74 AQ5:AQ67">
    <cfRule type="cellIs" priority="4" dxfId="3" operator="notEqual" stopIfTrue="1">
      <formula>"Lªn líp"</formula>
    </cfRule>
  </conditionalFormatting>
  <printOptions/>
  <pageMargins left="0.24" right="0.16" top="0.2" bottom="0.2" header="0.45" footer="0.2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84"/>
  <sheetViews>
    <sheetView workbookViewId="0" topLeftCell="A1">
      <pane xSplit="4" ySplit="5" topLeftCell="CK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6" sqref="A6:DB62"/>
    </sheetView>
  </sheetViews>
  <sheetFormatPr defaultColWidth="9.140625" defaultRowHeight="12.75"/>
  <cols>
    <col min="1" max="1" width="5.28125" style="71" customWidth="1"/>
    <col min="2" max="2" width="18.00390625" style="71" customWidth="1"/>
    <col min="3" max="3" width="7.421875" style="71" customWidth="1"/>
    <col min="4" max="4" width="11.28125" style="73" bestFit="1" customWidth="1"/>
    <col min="5" max="5" width="6.421875" style="73" customWidth="1"/>
    <col min="6" max="6" width="14.57421875" style="74" customWidth="1"/>
    <col min="7" max="7" width="12.28125" style="75" customWidth="1"/>
    <col min="8" max="21" width="4.7109375" style="71" customWidth="1"/>
    <col min="22" max="23" width="6.7109375" style="71" customWidth="1"/>
    <col min="24" max="37" width="4.7109375" style="71" customWidth="1"/>
    <col min="38" max="40" width="6.7109375" style="71" customWidth="1"/>
    <col min="41" max="41" width="11.00390625" style="71" customWidth="1"/>
    <col min="42" max="42" width="4.57421875" style="71" customWidth="1"/>
    <col min="43" max="43" width="15.00390625" style="71" customWidth="1"/>
    <col min="44" max="59" width="3.421875" style="71" customWidth="1"/>
    <col min="60" max="60" width="6.00390625" style="71" customWidth="1"/>
    <col min="61" max="61" width="5.8515625" style="71" customWidth="1"/>
    <col min="62" max="73" width="2.8515625" style="71" customWidth="1"/>
    <col min="74" max="74" width="5.28125" style="71" customWidth="1"/>
    <col min="75" max="75" width="5.8515625" style="71" customWidth="1"/>
    <col min="76" max="77" width="6.57421875" style="71" customWidth="1"/>
    <col min="78" max="78" width="12.140625" style="73" customWidth="1"/>
    <col min="79" max="92" width="4.28125" style="71" customWidth="1"/>
    <col min="93" max="93" width="5.421875" style="71" customWidth="1"/>
    <col min="94" max="94" width="6.421875" style="71" customWidth="1"/>
    <col min="95" max="104" width="4.28125" style="71" customWidth="1"/>
    <col min="105" max="105" width="5.57421875" style="71" customWidth="1"/>
    <col min="106" max="106" width="6.140625" style="71" customWidth="1"/>
    <col min="107" max="107" width="6.421875" style="71" customWidth="1"/>
    <col min="108" max="122" width="4.28125" style="71" customWidth="1"/>
    <col min="123" max="16384" width="9.140625" style="71" customWidth="1"/>
  </cols>
  <sheetData>
    <row r="1" spans="1:72" ht="15.75">
      <c r="A1" s="214" t="s">
        <v>196</v>
      </c>
      <c r="B1" s="214"/>
      <c r="C1" s="214"/>
      <c r="D1" s="214"/>
      <c r="E1" s="214"/>
      <c r="F1" s="214"/>
      <c r="G1" s="214"/>
      <c r="H1" s="5"/>
      <c r="J1" s="5"/>
      <c r="L1" s="5"/>
      <c r="N1" s="5"/>
      <c r="P1" s="5"/>
      <c r="R1" s="5"/>
      <c r="T1" s="5"/>
      <c r="X1" s="5"/>
      <c r="Z1" s="5"/>
      <c r="AB1" s="5"/>
      <c r="AD1" s="5"/>
      <c r="AF1" s="5"/>
      <c r="AH1" s="5"/>
      <c r="AJ1" s="5"/>
      <c r="AR1" s="5"/>
      <c r="AT1" s="5"/>
      <c r="AV1" s="5"/>
      <c r="AX1" s="5"/>
      <c r="AZ1" s="5"/>
      <c r="BB1" s="5"/>
      <c r="BD1" s="5"/>
      <c r="BF1" s="5"/>
      <c r="BJ1" s="5"/>
      <c r="BL1" s="5"/>
      <c r="BN1" s="5"/>
      <c r="BP1" s="5"/>
      <c r="BR1" s="5"/>
      <c r="BT1" s="5"/>
    </row>
    <row r="2" spans="1:76" ht="22.5" customHeight="1">
      <c r="A2" s="225"/>
      <c r="B2" s="225"/>
      <c r="C2" s="225"/>
      <c r="D2" s="225"/>
      <c r="E2" s="225"/>
      <c r="F2" s="225"/>
      <c r="G2" s="225"/>
      <c r="H2" s="5"/>
      <c r="J2" s="5"/>
      <c r="L2" s="5"/>
      <c r="N2" s="5"/>
      <c r="P2" s="5"/>
      <c r="R2" s="5"/>
      <c r="T2" s="5"/>
      <c r="X2" s="5"/>
      <c r="Z2" s="5"/>
      <c r="AB2" s="5"/>
      <c r="AD2" s="5"/>
      <c r="AF2" s="5"/>
      <c r="AH2" s="5"/>
      <c r="AJ2" s="5"/>
      <c r="AR2" s="212" t="s">
        <v>573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</row>
    <row r="3" spans="1:122" ht="15" customHeight="1">
      <c r="A3" s="215"/>
      <c r="B3" s="215"/>
      <c r="C3" s="215"/>
      <c r="D3" s="215"/>
      <c r="E3" s="215"/>
      <c r="F3" s="215"/>
      <c r="G3" s="216"/>
      <c r="H3" s="223" t="s">
        <v>478</v>
      </c>
      <c r="I3" s="224"/>
      <c r="J3" s="223" t="s">
        <v>479</v>
      </c>
      <c r="K3" s="224"/>
      <c r="L3" s="223" t="s">
        <v>488</v>
      </c>
      <c r="M3" s="224"/>
      <c r="N3" s="223" t="s">
        <v>480</v>
      </c>
      <c r="O3" s="224"/>
      <c r="P3" s="223" t="s">
        <v>496</v>
      </c>
      <c r="Q3" s="224"/>
      <c r="R3" s="223" t="s">
        <v>498</v>
      </c>
      <c r="S3" s="224"/>
      <c r="T3" s="223" t="s">
        <v>491</v>
      </c>
      <c r="U3" s="224"/>
      <c r="V3" s="217" t="s">
        <v>481</v>
      </c>
      <c r="W3" s="191" t="s">
        <v>482</v>
      </c>
      <c r="X3" s="223" t="s">
        <v>489</v>
      </c>
      <c r="Y3" s="224"/>
      <c r="Z3" s="223" t="s">
        <v>17</v>
      </c>
      <c r="AA3" s="224"/>
      <c r="AB3" s="223" t="s">
        <v>491</v>
      </c>
      <c r="AC3" s="224"/>
      <c r="AD3" s="223" t="s">
        <v>490</v>
      </c>
      <c r="AE3" s="224"/>
      <c r="AF3" s="223" t="s">
        <v>483</v>
      </c>
      <c r="AG3" s="224"/>
      <c r="AH3" s="223" t="s">
        <v>493</v>
      </c>
      <c r="AI3" s="224"/>
      <c r="AJ3" s="223" t="s">
        <v>502</v>
      </c>
      <c r="AK3" s="224"/>
      <c r="AL3" s="217" t="s">
        <v>481</v>
      </c>
      <c r="AM3" s="191" t="s">
        <v>484</v>
      </c>
      <c r="AN3" s="191" t="s">
        <v>485</v>
      </c>
      <c r="AO3" s="217" t="s">
        <v>486</v>
      </c>
      <c r="AP3" s="217" t="s">
        <v>487</v>
      </c>
      <c r="AQ3" s="217"/>
      <c r="AR3" s="223" t="s">
        <v>529</v>
      </c>
      <c r="AS3" s="224"/>
      <c r="AT3" s="223" t="s">
        <v>531</v>
      </c>
      <c r="AU3" s="224"/>
      <c r="AV3" s="223" t="s">
        <v>525</v>
      </c>
      <c r="AW3" s="224"/>
      <c r="AX3" s="223" t="s">
        <v>531</v>
      </c>
      <c r="AY3" s="224"/>
      <c r="AZ3" s="223" t="s">
        <v>531</v>
      </c>
      <c r="BA3" s="224"/>
      <c r="BB3" s="223" t="s">
        <v>535</v>
      </c>
      <c r="BC3" s="224"/>
      <c r="BD3" s="223" t="s">
        <v>536</v>
      </c>
      <c r="BE3" s="224"/>
      <c r="BF3" s="223" t="s">
        <v>538</v>
      </c>
      <c r="BG3" s="224"/>
      <c r="BH3" s="72" t="s">
        <v>481</v>
      </c>
      <c r="BI3" s="72" t="s">
        <v>553</v>
      </c>
      <c r="BJ3" s="223" t="s">
        <v>489</v>
      </c>
      <c r="BK3" s="224"/>
      <c r="BL3" s="223" t="s">
        <v>525</v>
      </c>
      <c r="BM3" s="224"/>
      <c r="BN3" s="223" t="s">
        <v>488</v>
      </c>
      <c r="BO3" s="224"/>
      <c r="BP3" s="223" t="s">
        <v>488</v>
      </c>
      <c r="BQ3" s="224"/>
      <c r="BR3" s="223" t="s">
        <v>541</v>
      </c>
      <c r="BS3" s="224"/>
      <c r="BT3" s="223" t="s">
        <v>543</v>
      </c>
      <c r="BU3" s="224"/>
      <c r="BV3" s="108" t="s">
        <v>481</v>
      </c>
      <c r="BW3" s="109" t="s">
        <v>553</v>
      </c>
      <c r="BX3" s="109" t="s">
        <v>553</v>
      </c>
      <c r="BY3" s="109" t="s">
        <v>569</v>
      </c>
      <c r="BZ3" s="109" t="s">
        <v>564</v>
      </c>
      <c r="CA3" s="125" t="s">
        <v>579</v>
      </c>
      <c r="CB3" s="125"/>
      <c r="CC3" s="125" t="s">
        <v>580</v>
      </c>
      <c r="CD3" s="125"/>
      <c r="CE3" s="125" t="s">
        <v>581</v>
      </c>
      <c r="CF3" s="125"/>
      <c r="CG3" s="125" t="s">
        <v>582</v>
      </c>
      <c r="CH3" s="125"/>
      <c r="CI3" s="125" t="s">
        <v>584</v>
      </c>
      <c r="CJ3" s="125"/>
      <c r="CK3" s="125" t="s">
        <v>585</v>
      </c>
      <c r="CL3" s="125"/>
      <c r="CM3" s="125" t="s">
        <v>582</v>
      </c>
      <c r="CN3" s="125"/>
      <c r="CO3" s="125" t="s">
        <v>481</v>
      </c>
      <c r="CP3" s="125" t="s">
        <v>553</v>
      </c>
      <c r="CQ3" s="125" t="s">
        <v>587</v>
      </c>
      <c r="CR3" s="125"/>
      <c r="CS3" s="125" t="s">
        <v>588</v>
      </c>
      <c r="CT3" s="125"/>
      <c r="CU3" s="125" t="s">
        <v>589</v>
      </c>
      <c r="CV3" s="125"/>
      <c r="CW3" s="125" t="s">
        <v>591</v>
      </c>
      <c r="CX3" s="125"/>
      <c r="CY3" s="220" t="s">
        <v>596</v>
      </c>
      <c r="CZ3" s="216"/>
      <c r="DA3" s="181" t="s">
        <v>599</v>
      </c>
      <c r="DB3" s="106" t="s">
        <v>553</v>
      </c>
      <c r="DC3" s="125" t="s">
        <v>553</v>
      </c>
      <c r="DD3" s="179"/>
      <c r="DE3" s="117"/>
      <c r="DF3" s="179"/>
      <c r="DG3" s="117"/>
      <c r="DH3" s="179"/>
      <c r="DI3" s="117"/>
      <c r="DJ3" s="179"/>
      <c r="DK3" s="117"/>
      <c r="DL3" s="179"/>
      <c r="DM3" s="117"/>
      <c r="DN3" s="179"/>
      <c r="DO3" s="117"/>
      <c r="DP3" s="179"/>
      <c r="DQ3" s="117"/>
      <c r="DR3" s="117"/>
    </row>
    <row r="4" spans="1:122" ht="12.75" customHeight="1">
      <c r="A4" s="159"/>
      <c r="B4" s="159"/>
      <c r="C4" s="159"/>
      <c r="D4" s="171"/>
      <c r="E4" s="171"/>
      <c r="F4" s="172"/>
      <c r="G4" s="173"/>
      <c r="H4" s="221"/>
      <c r="I4" s="222"/>
      <c r="J4" s="221"/>
      <c r="K4" s="222"/>
      <c r="L4" s="221" t="s">
        <v>495</v>
      </c>
      <c r="M4" s="222"/>
      <c r="N4" s="221"/>
      <c r="O4" s="222"/>
      <c r="P4" s="221" t="s">
        <v>497</v>
      </c>
      <c r="Q4" s="222"/>
      <c r="R4" s="221"/>
      <c r="S4" s="222"/>
      <c r="T4" s="221" t="s">
        <v>499</v>
      </c>
      <c r="U4" s="222"/>
      <c r="V4" s="219"/>
      <c r="W4" s="192"/>
      <c r="X4" s="221" t="s">
        <v>492</v>
      </c>
      <c r="Y4" s="222"/>
      <c r="Z4" s="221" t="s">
        <v>500</v>
      </c>
      <c r="AA4" s="222"/>
      <c r="AB4" s="221" t="s">
        <v>501</v>
      </c>
      <c r="AC4" s="222"/>
      <c r="AD4" s="221"/>
      <c r="AE4" s="222"/>
      <c r="AF4" s="221"/>
      <c r="AG4" s="222"/>
      <c r="AH4" s="221"/>
      <c r="AI4" s="222"/>
      <c r="AJ4" s="221" t="s">
        <v>494</v>
      </c>
      <c r="AK4" s="222"/>
      <c r="AL4" s="219"/>
      <c r="AM4" s="192"/>
      <c r="AN4" s="185"/>
      <c r="AO4" s="218"/>
      <c r="AP4" s="218"/>
      <c r="AQ4" s="218"/>
      <c r="AR4" s="221" t="s">
        <v>530</v>
      </c>
      <c r="AS4" s="222"/>
      <c r="AT4" s="221" t="s">
        <v>532</v>
      </c>
      <c r="AU4" s="222"/>
      <c r="AV4" s="221" t="s">
        <v>528</v>
      </c>
      <c r="AW4" s="222"/>
      <c r="AX4" s="221" t="s">
        <v>533</v>
      </c>
      <c r="AY4" s="222"/>
      <c r="AZ4" s="221" t="s">
        <v>534</v>
      </c>
      <c r="BA4" s="222"/>
      <c r="BB4" s="221" t="s">
        <v>527</v>
      </c>
      <c r="BC4" s="222"/>
      <c r="BD4" s="221" t="s">
        <v>537</v>
      </c>
      <c r="BE4" s="222"/>
      <c r="BF4" s="221" t="s">
        <v>539</v>
      </c>
      <c r="BG4" s="222"/>
      <c r="BH4" s="76" t="s">
        <v>552</v>
      </c>
      <c r="BI4" s="76" t="s">
        <v>554</v>
      </c>
      <c r="BJ4" s="221" t="s">
        <v>539</v>
      </c>
      <c r="BK4" s="222"/>
      <c r="BL4" s="221" t="s">
        <v>536</v>
      </c>
      <c r="BM4" s="222"/>
      <c r="BN4" s="221" t="s">
        <v>540</v>
      </c>
      <c r="BO4" s="222"/>
      <c r="BP4" s="221" t="s">
        <v>549</v>
      </c>
      <c r="BQ4" s="222"/>
      <c r="BR4" s="221" t="s">
        <v>542</v>
      </c>
      <c r="BS4" s="222"/>
      <c r="BT4" s="221" t="s">
        <v>544</v>
      </c>
      <c r="BU4" s="222"/>
      <c r="BV4" s="110" t="s">
        <v>552</v>
      </c>
      <c r="BW4" s="111" t="s">
        <v>562</v>
      </c>
      <c r="BX4" s="107" t="s">
        <v>563</v>
      </c>
      <c r="BY4" s="107" t="s">
        <v>566</v>
      </c>
      <c r="BZ4" s="149" t="s">
        <v>567</v>
      </c>
      <c r="CA4" s="126"/>
      <c r="CB4" s="126"/>
      <c r="CC4" s="126"/>
      <c r="CD4" s="126"/>
      <c r="CE4" s="126"/>
      <c r="CF4" s="126"/>
      <c r="CG4" s="126" t="s">
        <v>583</v>
      </c>
      <c r="CH4" s="126"/>
      <c r="CI4" s="126"/>
      <c r="CJ4" s="126"/>
      <c r="CK4" s="126" t="s">
        <v>593</v>
      </c>
      <c r="CL4" s="126"/>
      <c r="CM4" s="126" t="s">
        <v>586</v>
      </c>
      <c r="CN4" s="126"/>
      <c r="CO4" s="126" t="s">
        <v>552</v>
      </c>
      <c r="CP4" s="126" t="s">
        <v>594</v>
      </c>
      <c r="CQ4" s="126"/>
      <c r="CR4" s="126"/>
      <c r="CS4" s="126"/>
      <c r="CT4" s="126"/>
      <c r="CU4" s="126" t="s">
        <v>590</v>
      </c>
      <c r="CV4" s="126"/>
      <c r="CW4" s="126"/>
      <c r="CX4" s="126"/>
      <c r="CY4" s="126" t="s">
        <v>597</v>
      </c>
      <c r="CZ4" s="126"/>
      <c r="DA4" s="107" t="s">
        <v>600</v>
      </c>
      <c r="DB4" s="107" t="s">
        <v>601</v>
      </c>
      <c r="DC4" s="126" t="s">
        <v>602</v>
      </c>
      <c r="DD4" s="126"/>
      <c r="DE4" s="118"/>
      <c r="DF4" s="126"/>
      <c r="DG4" s="118"/>
      <c r="DH4" s="126"/>
      <c r="DI4" s="118"/>
      <c r="DJ4" s="126"/>
      <c r="DK4" s="118"/>
      <c r="DL4" s="126"/>
      <c r="DM4" s="118"/>
      <c r="DN4" s="126"/>
      <c r="DO4" s="118"/>
      <c r="DP4" s="126"/>
      <c r="DQ4" s="118"/>
      <c r="DR4" s="118"/>
    </row>
    <row r="5" spans="1:122" ht="15.75" customHeight="1">
      <c r="A5" s="28" t="s">
        <v>17</v>
      </c>
      <c r="B5" s="213" t="s">
        <v>38</v>
      </c>
      <c r="C5" s="213"/>
      <c r="D5" s="23" t="s">
        <v>39</v>
      </c>
      <c r="E5" s="23" t="s">
        <v>40</v>
      </c>
      <c r="F5" s="213" t="s">
        <v>41</v>
      </c>
      <c r="G5" s="213"/>
      <c r="H5" s="53"/>
      <c r="I5" s="77"/>
      <c r="J5" s="53"/>
      <c r="K5" s="77"/>
      <c r="L5" s="53">
        <v>7</v>
      </c>
      <c r="M5" s="77"/>
      <c r="N5" s="53">
        <v>3</v>
      </c>
      <c r="O5" s="77"/>
      <c r="P5" s="53">
        <v>3</v>
      </c>
      <c r="Q5" s="77"/>
      <c r="R5" s="53">
        <v>5</v>
      </c>
      <c r="S5" s="77"/>
      <c r="T5" s="53">
        <v>4</v>
      </c>
      <c r="U5" s="77"/>
      <c r="V5" s="52">
        <f>T5+R5+P5+N5+L5</f>
        <v>22</v>
      </c>
      <c r="W5" s="185"/>
      <c r="X5" s="53">
        <v>3</v>
      </c>
      <c r="Y5" s="77"/>
      <c r="Z5" s="53">
        <v>3</v>
      </c>
      <c r="AA5" s="77"/>
      <c r="AB5" s="53">
        <v>4</v>
      </c>
      <c r="AC5" s="77"/>
      <c r="AD5" s="53">
        <v>3</v>
      </c>
      <c r="AE5" s="77"/>
      <c r="AF5" s="53">
        <v>5</v>
      </c>
      <c r="AG5" s="77"/>
      <c r="AH5" s="53">
        <v>5</v>
      </c>
      <c r="AI5" s="77"/>
      <c r="AJ5" s="53">
        <v>3</v>
      </c>
      <c r="AK5" s="77"/>
      <c r="AL5" s="36">
        <f>AJ5+AH5+AF5+AD5+AB5+Z5+X5</f>
        <v>26</v>
      </c>
      <c r="AM5" s="185"/>
      <c r="AN5" s="78">
        <f>AL5+V5</f>
        <v>48</v>
      </c>
      <c r="AO5" s="219"/>
      <c r="AP5" s="219"/>
      <c r="AQ5" s="219"/>
      <c r="AR5" s="53">
        <v>5</v>
      </c>
      <c r="AS5" s="77"/>
      <c r="AT5" s="53">
        <v>3</v>
      </c>
      <c r="AU5" s="77"/>
      <c r="AV5" s="53">
        <v>5</v>
      </c>
      <c r="AW5" s="77"/>
      <c r="AX5" s="53">
        <v>3</v>
      </c>
      <c r="AY5" s="77"/>
      <c r="AZ5" s="53">
        <v>3</v>
      </c>
      <c r="BA5" s="77"/>
      <c r="BB5" s="53">
        <v>3</v>
      </c>
      <c r="BC5" s="77"/>
      <c r="BD5" s="53">
        <v>4</v>
      </c>
      <c r="BE5" s="77"/>
      <c r="BF5" s="53">
        <v>4</v>
      </c>
      <c r="BG5" s="77"/>
      <c r="BH5" s="77">
        <f>SUM(AR5:BG5)</f>
        <v>30</v>
      </c>
      <c r="BI5" s="77"/>
      <c r="BJ5" s="53">
        <v>4</v>
      </c>
      <c r="BK5" s="77"/>
      <c r="BL5" s="53">
        <v>4</v>
      </c>
      <c r="BM5" s="77"/>
      <c r="BN5" s="53">
        <v>4</v>
      </c>
      <c r="BO5" s="77"/>
      <c r="BP5" s="53">
        <v>5</v>
      </c>
      <c r="BQ5" s="77"/>
      <c r="BR5" s="53">
        <v>3</v>
      </c>
      <c r="BS5" s="77"/>
      <c r="BT5" s="53">
        <v>3</v>
      </c>
      <c r="BU5" s="77"/>
      <c r="BV5" s="116">
        <f>SUM(BJ5:BU5)</f>
        <v>23</v>
      </c>
      <c r="BW5" s="116"/>
      <c r="BX5" s="116">
        <f>BV5+BH5</f>
        <v>53</v>
      </c>
      <c r="BY5" s="116"/>
      <c r="BZ5" s="150"/>
      <c r="CA5" s="116">
        <v>4</v>
      </c>
      <c r="CB5" s="116"/>
      <c r="CC5" s="116">
        <v>4</v>
      </c>
      <c r="CD5" s="116"/>
      <c r="CE5" s="116">
        <v>3</v>
      </c>
      <c r="CF5" s="116"/>
      <c r="CG5" s="116">
        <v>6</v>
      </c>
      <c r="CH5" s="116"/>
      <c r="CI5" s="116">
        <v>4</v>
      </c>
      <c r="CJ5" s="116"/>
      <c r="CK5" s="116">
        <v>5</v>
      </c>
      <c r="CL5" s="116"/>
      <c r="CM5" s="116">
        <v>6</v>
      </c>
      <c r="CN5" s="116"/>
      <c r="CO5" s="116">
        <f>SUM(CA5:CN5)</f>
        <v>32</v>
      </c>
      <c r="CP5" s="116"/>
      <c r="CQ5" s="116">
        <v>4</v>
      </c>
      <c r="CR5" s="116"/>
      <c r="CS5" s="116">
        <v>6</v>
      </c>
      <c r="CT5" s="116"/>
      <c r="CU5" s="116">
        <v>4</v>
      </c>
      <c r="CV5" s="116"/>
      <c r="CW5" s="116">
        <v>3</v>
      </c>
      <c r="CX5" s="116"/>
      <c r="CY5" s="116">
        <v>6</v>
      </c>
      <c r="CZ5" s="116"/>
      <c r="DA5" s="116">
        <f>SUM(CQ5:CZ5)</f>
        <v>23</v>
      </c>
      <c r="DB5" s="116"/>
      <c r="DC5" s="116">
        <f>DA5+CO5</f>
        <v>55</v>
      </c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</row>
    <row r="6" spans="1:122" ht="15.75">
      <c r="A6" s="4">
        <v>22</v>
      </c>
      <c r="B6" s="13" t="s">
        <v>231</v>
      </c>
      <c r="C6" s="24" t="s">
        <v>232</v>
      </c>
      <c r="D6" s="11">
        <v>33887</v>
      </c>
      <c r="E6" s="4" t="s">
        <v>101</v>
      </c>
      <c r="F6" s="16" t="s">
        <v>43</v>
      </c>
      <c r="G6" s="17" t="s">
        <v>233</v>
      </c>
      <c r="H6" s="81">
        <v>7</v>
      </c>
      <c r="I6" s="81"/>
      <c r="J6" s="81">
        <v>6</v>
      </c>
      <c r="K6" s="81"/>
      <c r="L6" s="81">
        <v>7</v>
      </c>
      <c r="M6" s="81"/>
      <c r="N6" s="81">
        <v>6</v>
      </c>
      <c r="O6" s="81"/>
      <c r="P6" s="81">
        <v>7</v>
      </c>
      <c r="Q6" s="81"/>
      <c r="R6" s="81">
        <v>7</v>
      </c>
      <c r="S6" s="81"/>
      <c r="T6" s="81">
        <v>9</v>
      </c>
      <c r="U6" s="81"/>
      <c r="V6" s="81">
        <f aca="true" t="shared" si="0" ref="V6:V37">T6*$T$5+R6*$R$5+P6*$P$5+N6*$N$5+L6*$L$5</f>
        <v>159</v>
      </c>
      <c r="W6" s="83">
        <f aca="true" t="shared" si="1" ref="W6:W37">V6/$V$5</f>
        <v>7.2272727272727275</v>
      </c>
      <c r="X6" s="81">
        <v>6</v>
      </c>
      <c r="Y6" s="81"/>
      <c r="Z6" s="81">
        <v>8</v>
      </c>
      <c r="AA6" s="81"/>
      <c r="AB6" s="81">
        <v>8</v>
      </c>
      <c r="AC6" s="81"/>
      <c r="AD6" s="81">
        <v>6</v>
      </c>
      <c r="AE6" s="81"/>
      <c r="AF6" s="81">
        <v>8</v>
      </c>
      <c r="AG6" s="81"/>
      <c r="AH6" s="81">
        <v>6</v>
      </c>
      <c r="AI6" s="81"/>
      <c r="AJ6" s="81">
        <v>7</v>
      </c>
      <c r="AK6" s="81"/>
      <c r="AL6" s="81">
        <f aca="true" t="shared" si="2" ref="AL6:AL37">AJ6*$AJ$5+AH6*$AH$5+AF6*$AF$5+AD6*$AD$5+AB6*$AB$5+Z6*$Z$5+X6*$X$5</f>
        <v>183</v>
      </c>
      <c r="AM6" s="83">
        <f aca="true" t="shared" si="3" ref="AM6:AM37">AL6/$AL$5</f>
        <v>7.038461538461538</v>
      </c>
      <c r="AN6" s="83">
        <f aca="true" t="shared" si="4" ref="AN6:AN37">(AL6+V6)/$AN$5</f>
        <v>7.125</v>
      </c>
      <c r="AO6" s="43" t="str">
        <f aca="true" t="shared" si="5" ref="AO6:AO37">IF(AN6&gt;=8.995,"XuÊt s¾c",IF(AN6&gt;=7.995,"Giái",IF(AN6&gt;=6.995,"Kh¸",IF(AN6&gt;=5.995,"TB Kh¸",IF(AN6&gt;=4.995,"Trung b×nh",IF(AN6&gt;=3.995,"YÕu",IF(AN6&lt;3.995,"KÐm")))))))</f>
        <v>Kh¸</v>
      </c>
      <c r="AP6" s="81">
        <f aca="true" t="shared" si="6" ref="AP6:AP37">SUM((IF(L6&gt;=5,0,$L$5)),(IF(N6&gt;=5,0,$N$5)),(IF(P6&gt;=5,0,$P$5)),(IF(R6&gt;=5,0,$R$5)),,(IF(T6&gt;=5,0,$T$5)),(IF(X6&gt;=5,0,$X$5)),(IF(Z6&gt;=5,0,$Z$5)),,(IF(AB6&gt;=5,0,$AB$5)),(IF(AD6&gt;=5,0,$AD$5)),(IF(AF6&gt;=5,0,$AF$5)),(IF(AH6&gt;=5,0,$AH$5)),(IF(AJ6&gt;=5,0,$AJ$5)))</f>
        <v>0</v>
      </c>
      <c r="AQ6" s="57" t="str">
        <f aca="true" t="shared" si="7" ref="AQ6:AQ37">IF($AN6&lt;3.495,"Th«i häc",IF($AN6&lt;4.995,"Ngõng häc",IF($AP6&gt;25,"Ngõng häc","Lªn líp")))</f>
        <v>Lªn líp</v>
      </c>
      <c r="AR6" s="81">
        <v>6</v>
      </c>
      <c r="AS6" s="81"/>
      <c r="AT6" s="81">
        <v>7</v>
      </c>
      <c r="AU6" s="81"/>
      <c r="AV6" s="81">
        <v>7</v>
      </c>
      <c r="AW6" s="81"/>
      <c r="AX6" s="81">
        <v>7</v>
      </c>
      <c r="AY6" s="81"/>
      <c r="AZ6" s="81">
        <v>9</v>
      </c>
      <c r="BA6" s="81"/>
      <c r="BB6" s="81">
        <v>9</v>
      </c>
      <c r="BC6" s="81"/>
      <c r="BD6" s="81">
        <v>6</v>
      </c>
      <c r="BE6" s="81"/>
      <c r="BF6" s="81">
        <v>8</v>
      </c>
      <c r="BG6" s="81"/>
      <c r="BH6" s="81">
        <f aca="true" t="shared" si="8" ref="BH6:BH37">BF6*BF$5+BD6*BD$5+BB6*BB$5+AZ6*AZ$5+AX6*AX$5+AV6*AV$5+AT6*AT$5+AR6*AR$5</f>
        <v>217</v>
      </c>
      <c r="BI6" s="82">
        <f aca="true" t="shared" si="9" ref="BI6:BI37">BH6/BH$5</f>
        <v>7.233333333333333</v>
      </c>
      <c r="BJ6" s="81">
        <v>6</v>
      </c>
      <c r="BK6" s="81"/>
      <c r="BL6" s="81">
        <v>7</v>
      </c>
      <c r="BM6" s="81"/>
      <c r="BN6" s="81">
        <v>7</v>
      </c>
      <c r="BO6" s="81"/>
      <c r="BP6" s="81">
        <v>7</v>
      </c>
      <c r="BQ6" s="81"/>
      <c r="BR6" s="81">
        <v>8</v>
      </c>
      <c r="BS6" s="81"/>
      <c r="BT6" s="81">
        <v>5</v>
      </c>
      <c r="BU6" s="81"/>
      <c r="BV6" s="114">
        <f aca="true" t="shared" si="10" ref="BV6:BV37">BT6*BT$5+BR6*BR$5+BP6*BP$5+BN6*BN$5+BL6*BL$5+BJ6*BJ$5</f>
        <v>154</v>
      </c>
      <c r="BW6" s="82">
        <f aca="true" t="shared" si="11" ref="BW6:BW37">BV6/BV$5</f>
        <v>6.695652173913044</v>
      </c>
      <c r="BX6" s="82">
        <f aca="true" t="shared" si="12" ref="BX6:BX37">(BV6+BH6)/BX$5</f>
        <v>7</v>
      </c>
      <c r="BY6" s="148" t="s">
        <v>511</v>
      </c>
      <c r="BZ6" s="148" t="s">
        <v>522</v>
      </c>
      <c r="CA6" s="81">
        <v>8</v>
      </c>
      <c r="CB6" s="114"/>
      <c r="CC6" s="81">
        <v>9</v>
      </c>
      <c r="CD6" s="114"/>
      <c r="CE6" s="81">
        <v>8</v>
      </c>
      <c r="CF6" s="114"/>
      <c r="CG6" s="81">
        <v>9</v>
      </c>
      <c r="CH6" s="114"/>
      <c r="CI6" s="81">
        <v>9</v>
      </c>
      <c r="CJ6" s="114"/>
      <c r="CK6" s="81">
        <v>8</v>
      </c>
      <c r="CL6" s="114"/>
      <c r="CM6" s="81">
        <v>9</v>
      </c>
      <c r="CN6" s="114"/>
      <c r="CO6" s="176">
        <f aca="true" t="shared" si="13" ref="CO6:CO37">CM6*CM$5+CK6*CK$5+CI6*CI$5+CG6*CG$5+CE6*CE$5+CC6*CC$5+CA6*CA$5</f>
        <v>276</v>
      </c>
      <c r="CP6" s="177">
        <f aca="true" t="shared" si="14" ref="CP6:CP37">CO6/CO$5</f>
        <v>8.625</v>
      </c>
      <c r="CQ6" s="81">
        <v>9</v>
      </c>
      <c r="CR6" s="114"/>
      <c r="CS6" s="81">
        <v>9</v>
      </c>
      <c r="CT6" s="114"/>
      <c r="CU6" s="81">
        <v>9</v>
      </c>
      <c r="CV6" s="114"/>
      <c r="CW6" s="81">
        <v>9</v>
      </c>
      <c r="CX6" s="114"/>
      <c r="CY6" s="81">
        <v>10</v>
      </c>
      <c r="CZ6" s="114"/>
      <c r="DA6" s="176">
        <f aca="true" t="shared" si="15" ref="DA6:DA37">CY6*CY$5+CW6*CW$5+CU6*CU$5+CS6*CS$5+CQ6*CQ$5</f>
        <v>213</v>
      </c>
      <c r="DB6" s="82">
        <f aca="true" t="shared" si="16" ref="DB6:DB37">DA6/DA$5</f>
        <v>9.26086956521739</v>
      </c>
      <c r="DC6" s="82">
        <f>(DA6+CO6)/DC$5</f>
        <v>8.89090909090909</v>
      </c>
      <c r="DD6" s="176"/>
      <c r="DE6" s="81"/>
      <c r="DF6" s="176"/>
      <c r="DG6" s="81"/>
      <c r="DH6" s="176"/>
      <c r="DI6" s="81"/>
      <c r="DJ6" s="176"/>
      <c r="DK6" s="81"/>
      <c r="DL6" s="176"/>
      <c r="DM6" s="81"/>
      <c r="DN6" s="176"/>
      <c r="DO6" s="81"/>
      <c r="DP6" s="176"/>
      <c r="DQ6" s="81"/>
      <c r="DR6" s="114"/>
    </row>
    <row r="7" spans="1:122" ht="15.75">
      <c r="A7" s="4">
        <v>7</v>
      </c>
      <c r="B7" s="13" t="s">
        <v>207</v>
      </c>
      <c r="C7" s="24" t="s">
        <v>136</v>
      </c>
      <c r="D7" s="11">
        <v>33764</v>
      </c>
      <c r="E7" s="4" t="s">
        <v>101</v>
      </c>
      <c r="F7" s="16" t="s">
        <v>208</v>
      </c>
      <c r="G7" s="17" t="s">
        <v>209</v>
      </c>
      <c r="H7" s="81">
        <v>7</v>
      </c>
      <c r="I7" s="81"/>
      <c r="J7" s="81">
        <v>7</v>
      </c>
      <c r="K7" s="81"/>
      <c r="L7" s="81">
        <v>7</v>
      </c>
      <c r="M7" s="81"/>
      <c r="N7" s="81">
        <v>5</v>
      </c>
      <c r="O7" s="81">
        <v>4</v>
      </c>
      <c r="P7" s="81">
        <v>6</v>
      </c>
      <c r="Q7" s="81"/>
      <c r="R7" s="81">
        <v>7</v>
      </c>
      <c r="S7" s="81"/>
      <c r="T7" s="81">
        <v>8</v>
      </c>
      <c r="U7" s="81"/>
      <c r="V7" s="81">
        <f t="shared" si="0"/>
        <v>149</v>
      </c>
      <c r="W7" s="83">
        <f t="shared" si="1"/>
        <v>6.7727272727272725</v>
      </c>
      <c r="X7" s="81">
        <v>8</v>
      </c>
      <c r="Y7" s="81"/>
      <c r="Z7" s="81">
        <v>7</v>
      </c>
      <c r="AA7" s="81"/>
      <c r="AB7" s="81">
        <v>7</v>
      </c>
      <c r="AC7" s="81"/>
      <c r="AD7" s="81">
        <v>7</v>
      </c>
      <c r="AE7" s="81"/>
      <c r="AF7" s="81">
        <v>7</v>
      </c>
      <c r="AG7" s="81"/>
      <c r="AH7" s="81">
        <v>7</v>
      </c>
      <c r="AI7" s="81"/>
      <c r="AJ7" s="81">
        <v>7</v>
      </c>
      <c r="AK7" s="81"/>
      <c r="AL7" s="81">
        <f t="shared" si="2"/>
        <v>185</v>
      </c>
      <c r="AM7" s="83">
        <f t="shared" si="3"/>
        <v>7.115384615384615</v>
      </c>
      <c r="AN7" s="83">
        <f t="shared" si="4"/>
        <v>6.958333333333333</v>
      </c>
      <c r="AO7" s="43" t="str">
        <f t="shared" si="5"/>
        <v>TB Kh¸</v>
      </c>
      <c r="AP7" s="81">
        <f t="shared" si="6"/>
        <v>0</v>
      </c>
      <c r="AQ7" s="44" t="str">
        <f t="shared" si="7"/>
        <v>Lªn líp</v>
      </c>
      <c r="AR7" s="81">
        <v>7</v>
      </c>
      <c r="AS7" s="81"/>
      <c r="AT7" s="81">
        <v>7</v>
      </c>
      <c r="AU7" s="81"/>
      <c r="AV7" s="81">
        <v>8</v>
      </c>
      <c r="AW7" s="81"/>
      <c r="AX7" s="81">
        <v>8</v>
      </c>
      <c r="AY7" s="81"/>
      <c r="AZ7" s="81">
        <v>8</v>
      </c>
      <c r="BA7" s="81"/>
      <c r="BB7" s="81">
        <v>7</v>
      </c>
      <c r="BC7" s="81"/>
      <c r="BD7" s="81">
        <v>5</v>
      </c>
      <c r="BE7" s="81"/>
      <c r="BF7" s="81">
        <v>8</v>
      </c>
      <c r="BG7" s="81"/>
      <c r="BH7" s="81">
        <f t="shared" si="8"/>
        <v>217</v>
      </c>
      <c r="BI7" s="82">
        <f t="shared" si="9"/>
        <v>7.233333333333333</v>
      </c>
      <c r="BJ7" s="81">
        <v>6</v>
      </c>
      <c r="BK7" s="81"/>
      <c r="BL7" s="81">
        <v>9</v>
      </c>
      <c r="BM7" s="81"/>
      <c r="BN7" s="81">
        <v>7</v>
      </c>
      <c r="BO7" s="81"/>
      <c r="BP7" s="81">
        <v>9</v>
      </c>
      <c r="BQ7" s="81"/>
      <c r="BR7" s="81">
        <v>7</v>
      </c>
      <c r="BS7" s="81"/>
      <c r="BT7" s="81">
        <v>6</v>
      </c>
      <c r="BU7" s="81"/>
      <c r="BV7" s="114">
        <f t="shared" si="10"/>
        <v>172</v>
      </c>
      <c r="BW7" s="82">
        <f t="shared" si="11"/>
        <v>7.478260869565218</v>
      </c>
      <c r="BX7" s="82">
        <f t="shared" si="12"/>
        <v>7.339622641509434</v>
      </c>
      <c r="BY7" s="148" t="s">
        <v>511</v>
      </c>
      <c r="BZ7" s="148" t="s">
        <v>522</v>
      </c>
      <c r="CA7" s="81">
        <v>5</v>
      </c>
      <c r="CB7" s="114"/>
      <c r="CC7" s="81">
        <v>8</v>
      </c>
      <c r="CD7" s="114"/>
      <c r="CE7" s="81">
        <v>9</v>
      </c>
      <c r="CF7" s="114"/>
      <c r="CG7" s="81">
        <v>8</v>
      </c>
      <c r="CH7" s="114"/>
      <c r="CI7" s="81">
        <v>7</v>
      </c>
      <c r="CJ7" s="114"/>
      <c r="CK7" s="81">
        <v>8</v>
      </c>
      <c r="CL7" s="114"/>
      <c r="CM7" s="81">
        <v>10</v>
      </c>
      <c r="CN7" s="114"/>
      <c r="CO7" s="176">
        <f t="shared" si="13"/>
        <v>255</v>
      </c>
      <c r="CP7" s="177">
        <f t="shared" si="14"/>
        <v>7.96875</v>
      </c>
      <c r="CQ7" s="81">
        <v>9</v>
      </c>
      <c r="CR7" s="114"/>
      <c r="CS7" s="81">
        <v>9</v>
      </c>
      <c r="CT7" s="114"/>
      <c r="CU7" s="81">
        <v>9</v>
      </c>
      <c r="CV7" s="114"/>
      <c r="CW7" s="81">
        <v>8</v>
      </c>
      <c r="CX7" s="114"/>
      <c r="CY7" s="81">
        <v>10</v>
      </c>
      <c r="CZ7" s="114"/>
      <c r="DA7" s="176">
        <f t="shared" si="15"/>
        <v>210</v>
      </c>
      <c r="DB7" s="82">
        <f t="shared" si="16"/>
        <v>9.130434782608695</v>
      </c>
      <c r="DC7" s="82">
        <f aca="true" t="shared" si="17" ref="DC7:DC62">(DA7+CO7)/DC$5</f>
        <v>8.454545454545455</v>
      </c>
      <c r="DD7" s="176"/>
      <c r="DE7" s="81"/>
      <c r="DF7" s="176"/>
      <c r="DG7" s="81"/>
      <c r="DH7" s="176"/>
      <c r="DI7" s="81"/>
      <c r="DJ7" s="176"/>
      <c r="DK7" s="81"/>
      <c r="DL7" s="176"/>
      <c r="DM7" s="81"/>
      <c r="DN7" s="176"/>
      <c r="DO7" s="81"/>
      <c r="DP7" s="176"/>
      <c r="DQ7" s="81"/>
      <c r="DR7" s="114"/>
    </row>
    <row r="8" spans="1:122" ht="15.75">
      <c r="A8" s="4">
        <v>4</v>
      </c>
      <c r="B8" s="13" t="s">
        <v>168</v>
      </c>
      <c r="C8" s="24" t="s">
        <v>201</v>
      </c>
      <c r="D8" s="11">
        <v>33643</v>
      </c>
      <c r="E8" s="4" t="s">
        <v>101</v>
      </c>
      <c r="F8" s="16" t="s">
        <v>202</v>
      </c>
      <c r="G8" s="17" t="s">
        <v>32</v>
      </c>
      <c r="H8" s="81">
        <v>8</v>
      </c>
      <c r="I8" s="81"/>
      <c r="J8" s="81">
        <v>8</v>
      </c>
      <c r="K8" s="81"/>
      <c r="L8" s="81">
        <v>5</v>
      </c>
      <c r="M8" s="81">
        <v>4</v>
      </c>
      <c r="N8" s="81">
        <v>5</v>
      </c>
      <c r="O8" s="81"/>
      <c r="P8" s="81">
        <v>7</v>
      </c>
      <c r="Q8" s="81"/>
      <c r="R8" s="81">
        <v>5</v>
      </c>
      <c r="S8" s="81"/>
      <c r="T8" s="81">
        <v>8</v>
      </c>
      <c r="U8" s="81"/>
      <c r="V8" s="81">
        <f t="shared" si="0"/>
        <v>128</v>
      </c>
      <c r="W8" s="83">
        <f t="shared" si="1"/>
        <v>5.818181818181818</v>
      </c>
      <c r="X8" s="81">
        <v>7</v>
      </c>
      <c r="Y8" s="81"/>
      <c r="Z8" s="81">
        <v>7</v>
      </c>
      <c r="AA8" s="81"/>
      <c r="AB8" s="81">
        <v>7</v>
      </c>
      <c r="AC8" s="81"/>
      <c r="AD8" s="81">
        <v>6</v>
      </c>
      <c r="AE8" s="81"/>
      <c r="AF8" s="81">
        <v>6</v>
      </c>
      <c r="AG8" s="81"/>
      <c r="AH8" s="81">
        <v>6</v>
      </c>
      <c r="AI8" s="81">
        <v>4</v>
      </c>
      <c r="AJ8" s="81">
        <v>5</v>
      </c>
      <c r="AK8" s="81"/>
      <c r="AL8" s="81">
        <f t="shared" si="2"/>
        <v>163</v>
      </c>
      <c r="AM8" s="83">
        <f t="shared" si="3"/>
        <v>6.269230769230769</v>
      </c>
      <c r="AN8" s="83">
        <f t="shared" si="4"/>
        <v>6.0625</v>
      </c>
      <c r="AO8" s="43" t="str">
        <f t="shared" si="5"/>
        <v>TB Kh¸</v>
      </c>
      <c r="AP8" s="81">
        <f t="shared" si="6"/>
        <v>0</v>
      </c>
      <c r="AQ8" s="44" t="str">
        <f t="shared" si="7"/>
        <v>Lªn líp</v>
      </c>
      <c r="AR8" s="81">
        <v>7</v>
      </c>
      <c r="AS8" s="81"/>
      <c r="AT8" s="81">
        <v>6</v>
      </c>
      <c r="AU8" s="81"/>
      <c r="AV8" s="81">
        <v>7</v>
      </c>
      <c r="AW8" s="81"/>
      <c r="AX8" s="81">
        <v>8</v>
      </c>
      <c r="AY8" s="81"/>
      <c r="AZ8" s="81">
        <v>7</v>
      </c>
      <c r="BA8" s="81"/>
      <c r="BB8" s="81">
        <v>7</v>
      </c>
      <c r="BC8" s="81"/>
      <c r="BD8" s="81">
        <v>5</v>
      </c>
      <c r="BE8" s="81"/>
      <c r="BF8" s="81">
        <v>7</v>
      </c>
      <c r="BG8" s="81"/>
      <c r="BH8" s="81">
        <f t="shared" si="8"/>
        <v>202</v>
      </c>
      <c r="BI8" s="82">
        <f t="shared" si="9"/>
        <v>6.733333333333333</v>
      </c>
      <c r="BJ8" s="81">
        <v>5</v>
      </c>
      <c r="BK8" s="81"/>
      <c r="BL8" s="81">
        <v>6</v>
      </c>
      <c r="BM8" s="81"/>
      <c r="BN8" s="81">
        <v>6</v>
      </c>
      <c r="BO8" s="81"/>
      <c r="BP8" s="81">
        <v>6</v>
      </c>
      <c r="BQ8" s="81"/>
      <c r="BR8" s="81">
        <v>9</v>
      </c>
      <c r="BS8" s="81"/>
      <c r="BT8" s="81">
        <v>5</v>
      </c>
      <c r="BU8" s="81"/>
      <c r="BV8" s="114">
        <f t="shared" si="10"/>
        <v>140</v>
      </c>
      <c r="BW8" s="82">
        <f t="shared" si="11"/>
        <v>6.086956521739131</v>
      </c>
      <c r="BX8" s="82">
        <f t="shared" si="12"/>
        <v>6.452830188679245</v>
      </c>
      <c r="BY8" s="148" t="s">
        <v>568</v>
      </c>
      <c r="BZ8" s="148" t="s">
        <v>522</v>
      </c>
      <c r="CA8" s="81">
        <v>5</v>
      </c>
      <c r="CB8" s="114"/>
      <c r="CC8" s="81">
        <v>6</v>
      </c>
      <c r="CD8" s="114"/>
      <c r="CE8" s="81">
        <v>8</v>
      </c>
      <c r="CF8" s="114"/>
      <c r="CG8" s="81">
        <v>7</v>
      </c>
      <c r="CH8" s="114"/>
      <c r="CI8" s="81">
        <v>6</v>
      </c>
      <c r="CJ8" s="114"/>
      <c r="CK8" s="81">
        <v>5</v>
      </c>
      <c r="CL8" s="114"/>
      <c r="CM8" s="81">
        <v>8</v>
      </c>
      <c r="CN8" s="114"/>
      <c r="CO8" s="176">
        <f t="shared" si="13"/>
        <v>207</v>
      </c>
      <c r="CP8" s="177">
        <f t="shared" si="14"/>
        <v>6.46875</v>
      </c>
      <c r="CQ8" s="81">
        <v>9</v>
      </c>
      <c r="CR8" s="114"/>
      <c r="CS8" s="81">
        <v>9</v>
      </c>
      <c r="CT8" s="114"/>
      <c r="CU8" s="81">
        <v>8</v>
      </c>
      <c r="CV8" s="114"/>
      <c r="CW8" s="81">
        <v>9</v>
      </c>
      <c r="CX8" s="114"/>
      <c r="CY8" s="81">
        <v>9</v>
      </c>
      <c r="CZ8" s="114"/>
      <c r="DA8" s="176">
        <f t="shared" si="15"/>
        <v>203</v>
      </c>
      <c r="DB8" s="82">
        <f t="shared" si="16"/>
        <v>8.826086956521738</v>
      </c>
      <c r="DC8" s="82">
        <f t="shared" si="17"/>
        <v>7.454545454545454</v>
      </c>
      <c r="DD8" s="176"/>
      <c r="DE8" s="81"/>
      <c r="DF8" s="176"/>
      <c r="DG8" s="81"/>
      <c r="DH8" s="176"/>
      <c r="DI8" s="81"/>
      <c r="DJ8" s="176"/>
      <c r="DK8" s="81"/>
      <c r="DL8" s="176"/>
      <c r="DM8" s="81"/>
      <c r="DN8" s="176"/>
      <c r="DO8" s="81"/>
      <c r="DP8" s="176"/>
      <c r="DQ8" s="81"/>
      <c r="DR8" s="114"/>
    </row>
    <row r="9" spans="1:122" ht="15.75">
      <c r="A9" s="4">
        <v>8</v>
      </c>
      <c r="B9" s="13" t="s">
        <v>210</v>
      </c>
      <c r="C9" s="24" t="s">
        <v>136</v>
      </c>
      <c r="D9" s="11">
        <v>33968</v>
      </c>
      <c r="E9" s="4" t="s">
        <v>101</v>
      </c>
      <c r="F9" s="16" t="s">
        <v>211</v>
      </c>
      <c r="G9" s="17" t="s">
        <v>33</v>
      </c>
      <c r="H9" s="81">
        <v>7</v>
      </c>
      <c r="I9" s="81"/>
      <c r="J9" s="81">
        <v>7</v>
      </c>
      <c r="K9" s="81"/>
      <c r="L9" s="81">
        <v>7</v>
      </c>
      <c r="M9" s="81"/>
      <c r="N9" s="81">
        <v>5</v>
      </c>
      <c r="O9" s="81">
        <v>3</v>
      </c>
      <c r="P9" s="81">
        <v>7</v>
      </c>
      <c r="Q9" s="81"/>
      <c r="R9" s="81">
        <v>6</v>
      </c>
      <c r="S9" s="81"/>
      <c r="T9" s="81">
        <v>7</v>
      </c>
      <c r="U9" s="81"/>
      <c r="V9" s="81">
        <f t="shared" si="0"/>
        <v>143</v>
      </c>
      <c r="W9" s="83">
        <f t="shared" si="1"/>
        <v>6.5</v>
      </c>
      <c r="X9" s="81">
        <v>7</v>
      </c>
      <c r="Y9" s="81"/>
      <c r="Z9" s="81">
        <v>7</v>
      </c>
      <c r="AA9" s="81"/>
      <c r="AB9" s="81">
        <v>7</v>
      </c>
      <c r="AC9" s="81"/>
      <c r="AD9" s="81">
        <v>7</v>
      </c>
      <c r="AE9" s="81"/>
      <c r="AF9" s="81">
        <v>7</v>
      </c>
      <c r="AG9" s="81"/>
      <c r="AH9" s="81">
        <v>7</v>
      </c>
      <c r="AI9" s="81"/>
      <c r="AJ9" s="81">
        <v>7</v>
      </c>
      <c r="AK9" s="81"/>
      <c r="AL9" s="81">
        <f t="shared" si="2"/>
        <v>182</v>
      </c>
      <c r="AM9" s="83">
        <f t="shared" si="3"/>
        <v>7</v>
      </c>
      <c r="AN9" s="83">
        <f t="shared" si="4"/>
        <v>6.770833333333333</v>
      </c>
      <c r="AO9" s="43" t="str">
        <f t="shared" si="5"/>
        <v>TB Kh¸</v>
      </c>
      <c r="AP9" s="81">
        <f t="shared" si="6"/>
        <v>0</v>
      </c>
      <c r="AQ9" s="44" t="str">
        <f t="shared" si="7"/>
        <v>Lªn líp</v>
      </c>
      <c r="AR9" s="81">
        <v>5</v>
      </c>
      <c r="AS9" s="81"/>
      <c r="AT9" s="81">
        <v>7</v>
      </c>
      <c r="AU9" s="81"/>
      <c r="AV9" s="81">
        <v>8</v>
      </c>
      <c r="AW9" s="81"/>
      <c r="AX9" s="81">
        <v>7</v>
      </c>
      <c r="AY9" s="81"/>
      <c r="AZ9" s="81">
        <v>8</v>
      </c>
      <c r="BA9" s="81"/>
      <c r="BB9" s="81">
        <v>7</v>
      </c>
      <c r="BC9" s="81"/>
      <c r="BD9" s="81">
        <v>7</v>
      </c>
      <c r="BE9" s="81"/>
      <c r="BF9" s="81">
        <v>7</v>
      </c>
      <c r="BG9" s="81"/>
      <c r="BH9" s="81">
        <f t="shared" si="8"/>
        <v>208</v>
      </c>
      <c r="BI9" s="82">
        <f t="shared" si="9"/>
        <v>6.933333333333334</v>
      </c>
      <c r="BJ9" s="81">
        <v>7</v>
      </c>
      <c r="BK9" s="81"/>
      <c r="BL9" s="81">
        <v>8</v>
      </c>
      <c r="BM9" s="81"/>
      <c r="BN9" s="81">
        <v>6</v>
      </c>
      <c r="BO9" s="81"/>
      <c r="BP9" s="81">
        <v>8</v>
      </c>
      <c r="BQ9" s="81"/>
      <c r="BR9" s="81">
        <v>8</v>
      </c>
      <c r="BS9" s="81"/>
      <c r="BT9" s="81">
        <v>5</v>
      </c>
      <c r="BU9" s="81"/>
      <c r="BV9" s="114">
        <f t="shared" si="10"/>
        <v>163</v>
      </c>
      <c r="BW9" s="82">
        <f t="shared" si="11"/>
        <v>7.086956521739131</v>
      </c>
      <c r="BX9" s="82">
        <f t="shared" si="12"/>
        <v>7</v>
      </c>
      <c r="BY9" s="148" t="s">
        <v>511</v>
      </c>
      <c r="BZ9" s="148" t="s">
        <v>522</v>
      </c>
      <c r="CA9" s="81">
        <v>8</v>
      </c>
      <c r="CB9" s="114"/>
      <c r="CC9" s="81">
        <v>7</v>
      </c>
      <c r="CD9" s="114"/>
      <c r="CE9" s="81">
        <v>7</v>
      </c>
      <c r="CF9" s="114"/>
      <c r="CG9" s="81">
        <v>8</v>
      </c>
      <c r="CH9" s="114"/>
      <c r="CI9" s="81">
        <v>7</v>
      </c>
      <c r="CJ9" s="114"/>
      <c r="CK9" s="81">
        <v>7</v>
      </c>
      <c r="CL9" s="114"/>
      <c r="CM9" s="81">
        <v>8</v>
      </c>
      <c r="CN9" s="114"/>
      <c r="CO9" s="176">
        <f t="shared" si="13"/>
        <v>240</v>
      </c>
      <c r="CP9" s="177">
        <f t="shared" si="14"/>
        <v>7.5</v>
      </c>
      <c r="CQ9" s="81">
        <v>9</v>
      </c>
      <c r="CR9" s="114"/>
      <c r="CS9" s="81">
        <v>9</v>
      </c>
      <c r="CT9" s="114"/>
      <c r="CU9" s="81">
        <v>8</v>
      </c>
      <c r="CV9" s="114"/>
      <c r="CW9" s="81">
        <v>9</v>
      </c>
      <c r="CX9" s="114"/>
      <c r="CY9" s="81">
        <v>9</v>
      </c>
      <c r="CZ9" s="114"/>
      <c r="DA9" s="176">
        <f t="shared" si="15"/>
        <v>203</v>
      </c>
      <c r="DB9" s="82">
        <f t="shared" si="16"/>
        <v>8.826086956521738</v>
      </c>
      <c r="DC9" s="82">
        <f t="shared" si="17"/>
        <v>8.054545454545455</v>
      </c>
      <c r="DD9" s="176"/>
      <c r="DE9" s="81"/>
      <c r="DF9" s="176"/>
      <c r="DG9" s="81"/>
      <c r="DH9" s="176"/>
      <c r="DI9" s="81"/>
      <c r="DJ9" s="176"/>
      <c r="DK9" s="81"/>
      <c r="DL9" s="176"/>
      <c r="DM9" s="81"/>
      <c r="DN9" s="176"/>
      <c r="DO9" s="81"/>
      <c r="DP9" s="176"/>
      <c r="DQ9" s="81"/>
      <c r="DR9" s="114"/>
    </row>
    <row r="10" spans="1:122" ht="15.75">
      <c r="A10" s="4">
        <v>10</v>
      </c>
      <c r="B10" s="13" t="s">
        <v>116</v>
      </c>
      <c r="C10" s="24" t="s">
        <v>214</v>
      </c>
      <c r="D10" s="11">
        <v>33628</v>
      </c>
      <c r="E10" s="4" t="s">
        <v>101</v>
      </c>
      <c r="F10" s="16" t="s">
        <v>215</v>
      </c>
      <c r="G10" s="17" t="s">
        <v>62</v>
      </c>
      <c r="H10" s="81">
        <v>6</v>
      </c>
      <c r="I10" s="81"/>
      <c r="J10" s="81">
        <v>8</v>
      </c>
      <c r="K10" s="81"/>
      <c r="L10" s="81">
        <v>7</v>
      </c>
      <c r="M10" s="81"/>
      <c r="N10" s="81">
        <v>6</v>
      </c>
      <c r="O10" s="81"/>
      <c r="P10" s="81">
        <v>7</v>
      </c>
      <c r="Q10" s="81"/>
      <c r="R10" s="81">
        <v>7</v>
      </c>
      <c r="S10" s="81"/>
      <c r="T10" s="81">
        <v>8</v>
      </c>
      <c r="U10" s="81"/>
      <c r="V10" s="81">
        <f t="shared" si="0"/>
        <v>155</v>
      </c>
      <c r="W10" s="83">
        <f t="shared" si="1"/>
        <v>7.045454545454546</v>
      </c>
      <c r="X10" s="81">
        <v>7</v>
      </c>
      <c r="Y10" s="81"/>
      <c r="Z10" s="81">
        <v>7</v>
      </c>
      <c r="AA10" s="81"/>
      <c r="AB10" s="81">
        <v>6</v>
      </c>
      <c r="AC10" s="81"/>
      <c r="AD10" s="81">
        <v>6</v>
      </c>
      <c r="AE10" s="81"/>
      <c r="AF10" s="81">
        <v>6</v>
      </c>
      <c r="AG10" s="81"/>
      <c r="AH10" s="81">
        <v>7</v>
      </c>
      <c r="AI10" s="81"/>
      <c r="AJ10" s="81">
        <v>6</v>
      </c>
      <c r="AK10" s="81"/>
      <c r="AL10" s="81">
        <f t="shared" si="2"/>
        <v>167</v>
      </c>
      <c r="AM10" s="83">
        <f t="shared" si="3"/>
        <v>6.423076923076923</v>
      </c>
      <c r="AN10" s="83">
        <f t="shared" si="4"/>
        <v>6.708333333333333</v>
      </c>
      <c r="AO10" s="43" t="str">
        <f t="shared" si="5"/>
        <v>TB Kh¸</v>
      </c>
      <c r="AP10" s="81">
        <f t="shared" si="6"/>
        <v>0</v>
      </c>
      <c r="AQ10" s="44" t="str">
        <f t="shared" si="7"/>
        <v>Lªn líp</v>
      </c>
      <c r="AR10" s="81">
        <v>7</v>
      </c>
      <c r="AS10" s="81"/>
      <c r="AT10" s="81">
        <v>7</v>
      </c>
      <c r="AU10" s="81"/>
      <c r="AV10" s="81">
        <v>5</v>
      </c>
      <c r="AW10" s="81"/>
      <c r="AX10" s="81">
        <v>7</v>
      </c>
      <c r="AY10" s="81"/>
      <c r="AZ10" s="81">
        <v>6</v>
      </c>
      <c r="BA10" s="81"/>
      <c r="BB10" s="81">
        <v>5</v>
      </c>
      <c r="BC10" s="81">
        <v>4</v>
      </c>
      <c r="BD10" s="81">
        <v>5</v>
      </c>
      <c r="BE10" s="81"/>
      <c r="BF10" s="81">
        <v>7</v>
      </c>
      <c r="BG10" s="81"/>
      <c r="BH10" s="81">
        <f t="shared" si="8"/>
        <v>183</v>
      </c>
      <c r="BI10" s="82">
        <f t="shared" si="9"/>
        <v>6.1</v>
      </c>
      <c r="BJ10" s="81">
        <v>6</v>
      </c>
      <c r="BK10" s="81"/>
      <c r="BL10" s="81">
        <v>7</v>
      </c>
      <c r="BM10" s="81">
        <v>4</v>
      </c>
      <c r="BN10" s="81">
        <v>7</v>
      </c>
      <c r="BO10" s="81"/>
      <c r="BP10" s="81">
        <v>7</v>
      </c>
      <c r="BQ10" s="81"/>
      <c r="BR10" s="81">
        <v>6</v>
      </c>
      <c r="BS10" s="81"/>
      <c r="BT10" s="81">
        <v>7</v>
      </c>
      <c r="BU10" s="81"/>
      <c r="BV10" s="114">
        <f t="shared" si="10"/>
        <v>154</v>
      </c>
      <c r="BW10" s="82">
        <f t="shared" si="11"/>
        <v>6.695652173913044</v>
      </c>
      <c r="BX10" s="82">
        <f t="shared" si="12"/>
        <v>6.3584905660377355</v>
      </c>
      <c r="BY10" s="148" t="s">
        <v>568</v>
      </c>
      <c r="BZ10" s="148" t="s">
        <v>522</v>
      </c>
      <c r="CA10" s="81">
        <v>8</v>
      </c>
      <c r="CB10" s="114"/>
      <c r="CC10" s="81">
        <v>9</v>
      </c>
      <c r="CD10" s="114"/>
      <c r="CE10" s="81">
        <v>7</v>
      </c>
      <c r="CF10" s="114"/>
      <c r="CG10" s="81">
        <v>9</v>
      </c>
      <c r="CH10" s="114"/>
      <c r="CI10" s="81">
        <v>6</v>
      </c>
      <c r="CJ10" s="114"/>
      <c r="CK10" s="81">
        <v>7</v>
      </c>
      <c r="CL10" s="114"/>
      <c r="CM10" s="81">
        <v>8</v>
      </c>
      <c r="CN10" s="114"/>
      <c r="CO10" s="176">
        <f t="shared" si="13"/>
        <v>250</v>
      </c>
      <c r="CP10" s="177">
        <f t="shared" si="14"/>
        <v>7.8125</v>
      </c>
      <c r="CQ10" s="81">
        <v>9</v>
      </c>
      <c r="CR10" s="114"/>
      <c r="CS10" s="81">
        <v>9</v>
      </c>
      <c r="CT10" s="114"/>
      <c r="CU10" s="81">
        <v>8</v>
      </c>
      <c r="CV10" s="114"/>
      <c r="CW10" s="81">
        <v>7</v>
      </c>
      <c r="CX10" s="114"/>
      <c r="CY10" s="81">
        <v>10</v>
      </c>
      <c r="CZ10" s="114"/>
      <c r="DA10" s="176">
        <f t="shared" si="15"/>
        <v>203</v>
      </c>
      <c r="DB10" s="82">
        <f t="shared" si="16"/>
        <v>8.826086956521738</v>
      </c>
      <c r="DC10" s="82">
        <f t="shared" si="17"/>
        <v>8.236363636363636</v>
      </c>
      <c r="DD10" s="176"/>
      <c r="DE10" s="81"/>
      <c r="DF10" s="176"/>
      <c r="DG10" s="81"/>
      <c r="DH10" s="176"/>
      <c r="DI10" s="81"/>
      <c r="DJ10" s="176"/>
      <c r="DK10" s="81"/>
      <c r="DL10" s="176"/>
      <c r="DM10" s="81"/>
      <c r="DN10" s="176"/>
      <c r="DO10" s="81"/>
      <c r="DP10" s="176"/>
      <c r="DQ10" s="81"/>
      <c r="DR10" s="114"/>
    </row>
    <row r="11" spans="1:122" ht="15.75">
      <c r="A11" s="4">
        <v>37</v>
      </c>
      <c r="B11" s="13" t="s">
        <v>254</v>
      </c>
      <c r="C11" s="24" t="s">
        <v>171</v>
      </c>
      <c r="D11" s="11">
        <v>33810</v>
      </c>
      <c r="E11" s="4" t="s">
        <v>101</v>
      </c>
      <c r="F11" s="16" t="s">
        <v>255</v>
      </c>
      <c r="G11" s="17" t="s">
        <v>16</v>
      </c>
      <c r="H11" s="81">
        <v>7</v>
      </c>
      <c r="I11" s="81"/>
      <c r="J11" s="81">
        <v>6</v>
      </c>
      <c r="K11" s="81"/>
      <c r="L11" s="81">
        <v>5</v>
      </c>
      <c r="M11" s="81"/>
      <c r="N11" s="81">
        <v>5</v>
      </c>
      <c r="O11" s="81"/>
      <c r="P11" s="81">
        <v>7</v>
      </c>
      <c r="Q11" s="81"/>
      <c r="R11" s="81">
        <v>6</v>
      </c>
      <c r="S11" s="81"/>
      <c r="T11" s="81">
        <v>6</v>
      </c>
      <c r="U11" s="81"/>
      <c r="V11" s="81">
        <f t="shared" si="0"/>
        <v>125</v>
      </c>
      <c r="W11" s="83">
        <f t="shared" si="1"/>
        <v>5.681818181818182</v>
      </c>
      <c r="X11" s="81">
        <v>6</v>
      </c>
      <c r="Y11" s="81"/>
      <c r="Z11" s="81">
        <v>7</v>
      </c>
      <c r="AA11" s="81"/>
      <c r="AB11" s="81">
        <v>6</v>
      </c>
      <c r="AC11" s="81"/>
      <c r="AD11" s="81">
        <v>6</v>
      </c>
      <c r="AE11" s="81"/>
      <c r="AF11" s="81">
        <v>6</v>
      </c>
      <c r="AG11" s="81"/>
      <c r="AH11" s="81">
        <v>6</v>
      </c>
      <c r="AI11" s="81"/>
      <c r="AJ11" s="81">
        <v>5</v>
      </c>
      <c r="AK11" s="81"/>
      <c r="AL11" s="81">
        <f t="shared" si="2"/>
        <v>156</v>
      </c>
      <c r="AM11" s="83">
        <f t="shared" si="3"/>
        <v>6</v>
      </c>
      <c r="AN11" s="83">
        <f t="shared" si="4"/>
        <v>5.854166666666667</v>
      </c>
      <c r="AO11" s="43" t="str">
        <f t="shared" si="5"/>
        <v>Trung b×nh</v>
      </c>
      <c r="AP11" s="81">
        <f t="shared" si="6"/>
        <v>0</v>
      </c>
      <c r="AQ11" s="44" t="str">
        <f t="shared" si="7"/>
        <v>Lªn líp</v>
      </c>
      <c r="AR11" s="81">
        <v>7</v>
      </c>
      <c r="AS11" s="81"/>
      <c r="AT11" s="81">
        <v>5</v>
      </c>
      <c r="AU11" s="81"/>
      <c r="AV11" s="81">
        <v>8</v>
      </c>
      <c r="AW11" s="81"/>
      <c r="AX11" s="81">
        <v>7</v>
      </c>
      <c r="AY11" s="81"/>
      <c r="AZ11" s="81">
        <v>8</v>
      </c>
      <c r="BA11" s="81"/>
      <c r="BB11" s="81">
        <v>6</v>
      </c>
      <c r="BC11" s="81"/>
      <c r="BD11" s="81">
        <v>7</v>
      </c>
      <c r="BE11" s="81"/>
      <c r="BF11" s="81">
        <v>8</v>
      </c>
      <c r="BG11" s="81"/>
      <c r="BH11" s="81">
        <f t="shared" si="8"/>
        <v>213</v>
      </c>
      <c r="BI11" s="82">
        <f t="shared" si="9"/>
        <v>7.1</v>
      </c>
      <c r="BJ11" s="81">
        <v>6</v>
      </c>
      <c r="BK11" s="81"/>
      <c r="BL11" s="81">
        <v>9</v>
      </c>
      <c r="BM11" s="81"/>
      <c r="BN11" s="81">
        <v>7</v>
      </c>
      <c r="BO11" s="81"/>
      <c r="BP11" s="81">
        <v>7</v>
      </c>
      <c r="BQ11" s="81"/>
      <c r="BR11" s="81">
        <v>7</v>
      </c>
      <c r="BS11" s="81"/>
      <c r="BT11" s="81">
        <v>6</v>
      </c>
      <c r="BU11" s="81"/>
      <c r="BV11" s="114">
        <f t="shared" si="10"/>
        <v>162</v>
      </c>
      <c r="BW11" s="82">
        <f t="shared" si="11"/>
        <v>7.043478260869565</v>
      </c>
      <c r="BX11" s="82">
        <f t="shared" si="12"/>
        <v>7.0754716981132075</v>
      </c>
      <c r="BY11" s="148" t="s">
        <v>511</v>
      </c>
      <c r="BZ11" s="148" t="s">
        <v>522</v>
      </c>
      <c r="CA11" s="81">
        <v>8</v>
      </c>
      <c r="CB11" s="114"/>
      <c r="CC11" s="81">
        <v>8</v>
      </c>
      <c r="CD11" s="114"/>
      <c r="CE11" s="81">
        <v>8</v>
      </c>
      <c r="CF11" s="114"/>
      <c r="CG11" s="81">
        <v>8</v>
      </c>
      <c r="CH11" s="114"/>
      <c r="CI11" s="81">
        <v>5</v>
      </c>
      <c r="CJ11" s="114"/>
      <c r="CK11" s="81">
        <v>6</v>
      </c>
      <c r="CL11" s="114"/>
      <c r="CM11" s="81">
        <v>8</v>
      </c>
      <c r="CN11" s="114"/>
      <c r="CO11" s="176">
        <f t="shared" si="13"/>
        <v>234</v>
      </c>
      <c r="CP11" s="177">
        <f t="shared" si="14"/>
        <v>7.3125</v>
      </c>
      <c r="CQ11" s="81">
        <v>9</v>
      </c>
      <c r="CR11" s="114"/>
      <c r="CS11" s="81">
        <v>8</v>
      </c>
      <c r="CT11" s="114"/>
      <c r="CU11" s="81">
        <v>8</v>
      </c>
      <c r="CV11" s="114"/>
      <c r="CW11" s="81">
        <v>9</v>
      </c>
      <c r="CX11" s="114"/>
      <c r="CY11" s="81">
        <v>10</v>
      </c>
      <c r="CZ11" s="114"/>
      <c r="DA11" s="176">
        <f t="shared" si="15"/>
        <v>203</v>
      </c>
      <c r="DB11" s="82">
        <f t="shared" si="16"/>
        <v>8.826086956521738</v>
      </c>
      <c r="DC11" s="82">
        <f t="shared" si="17"/>
        <v>7.945454545454545</v>
      </c>
      <c r="DD11" s="176"/>
      <c r="DE11" s="81"/>
      <c r="DF11" s="176"/>
      <c r="DG11" s="81"/>
      <c r="DH11" s="176"/>
      <c r="DI11" s="81"/>
      <c r="DJ11" s="176"/>
      <c r="DK11" s="81"/>
      <c r="DL11" s="176"/>
      <c r="DM11" s="81"/>
      <c r="DN11" s="176"/>
      <c r="DO11" s="81"/>
      <c r="DP11" s="176"/>
      <c r="DQ11" s="81"/>
      <c r="DR11" s="114"/>
    </row>
    <row r="12" spans="1:122" ht="15.75">
      <c r="A12" s="4">
        <v>54</v>
      </c>
      <c r="B12" s="13" t="s">
        <v>121</v>
      </c>
      <c r="C12" s="24" t="s">
        <v>11</v>
      </c>
      <c r="D12" s="11">
        <v>33744</v>
      </c>
      <c r="E12" s="4" t="s">
        <v>101</v>
      </c>
      <c r="F12" s="16" t="s">
        <v>277</v>
      </c>
      <c r="G12" s="17" t="s">
        <v>33</v>
      </c>
      <c r="H12" s="81">
        <v>8</v>
      </c>
      <c r="I12" s="81"/>
      <c r="J12" s="81">
        <v>6</v>
      </c>
      <c r="K12" s="81"/>
      <c r="L12" s="81">
        <v>8</v>
      </c>
      <c r="M12" s="81"/>
      <c r="N12" s="81">
        <v>5</v>
      </c>
      <c r="O12" s="81"/>
      <c r="P12" s="81">
        <v>8</v>
      </c>
      <c r="Q12" s="81"/>
      <c r="R12" s="81">
        <v>8</v>
      </c>
      <c r="S12" s="81"/>
      <c r="T12" s="81">
        <v>8</v>
      </c>
      <c r="U12" s="81"/>
      <c r="V12" s="81">
        <f t="shared" si="0"/>
        <v>167</v>
      </c>
      <c r="W12" s="83">
        <f t="shared" si="1"/>
        <v>7.590909090909091</v>
      </c>
      <c r="X12" s="81">
        <v>8</v>
      </c>
      <c r="Y12" s="81"/>
      <c r="Z12" s="81">
        <v>8</v>
      </c>
      <c r="AA12" s="81"/>
      <c r="AB12" s="81">
        <v>9</v>
      </c>
      <c r="AC12" s="81"/>
      <c r="AD12" s="81">
        <v>7</v>
      </c>
      <c r="AE12" s="81"/>
      <c r="AF12" s="81">
        <v>7</v>
      </c>
      <c r="AG12" s="81"/>
      <c r="AH12" s="81">
        <v>8</v>
      </c>
      <c r="AI12" s="81"/>
      <c r="AJ12" s="81">
        <v>9</v>
      </c>
      <c r="AK12" s="81"/>
      <c r="AL12" s="81">
        <f t="shared" si="2"/>
        <v>207</v>
      </c>
      <c r="AM12" s="83">
        <f t="shared" si="3"/>
        <v>7.961538461538462</v>
      </c>
      <c r="AN12" s="83">
        <f t="shared" si="4"/>
        <v>7.791666666666667</v>
      </c>
      <c r="AO12" s="43" t="str">
        <f t="shared" si="5"/>
        <v>Kh¸</v>
      </c>
      <c r="AP12" s="81">
        <f t="shared" si="6"/>
        <v>0</v>
      </c>
      <c r="AQ12" s="44" t="str">
        <f t="shared" si="7"/>
        <v>Lªn líp</v>
      </c>
      <c r="AR12" s="81">
        <v>7</v>
      </c>
      <c r="AS12" s="81"/>
      <c r="AT12" s="81">
        <v>7</v>
      </c>
      <c r="AU12" s="81"/>
      <c r="AV12" s="81">
        <v>8</v>
      </c>
      <c r="AW12" s="81"/>
      <c r="AX12" s="81">
        <v>7</v>
      </c>
      <c r="AY12" s="81"/>
      <c r="AZ12" s="81">
        <v>8</v>
      </c>
      <c r="BA12" s="81"/>
      <c r="BB12" s="81">
        <v>7</v>
      </c>
      <c r="BC12" s="81"/>
      <c r="BD12" s="81">
        <v>6</v>
      </c>
      <c r="BE12" s="81"/>
      <c r="BF12" s="81">
        <v>8</v>
      </c>
      <c r="BG12" s="81"/>
      <c r="BH12" s="81">
        <f t="shared" si="8"/>
        <v>218</v>
      </c>
      <c r="BI12" s="82">
        <f t="shared" si="9"/>
        <v>7.266666666666667</v>
      </c>
      <c r="BJ12" s="81">
        <v>6</v>
      </c>
      <c r="BK12" s="81"/>
      <c r="BL12" s="81">
        <v>8</v>
      </c>
      <c r="BM12" s="81"/>
      <c r="BN12" s="81">
        <v>8</v>
      </c>
      <c r="BO12" s="81"/>
      <c r="BP12" s="81">
        <v>9</v>
      </c>
      <c r="BQ12" s="81"/>
      <c r="BR12" s="81">
        <v>8</v>
      </c>
      <c r="BS12" s="81"/>
      <c r="BT12" s="81">
        <v>7</v>
      </c>
      <c r="BU12" s="81"/>
      <c r="BV12" s="114">
        <f t="shared" si="10"/>
        <v>178</v>
      </c>
      <c r="BW12" s="82">
        <f t="shared" si="11"/>
        <v>7.739130434782608</v>
      </c>
      <c r="BX12" s="82">
        <f t="shared" si="12"/>
        <v>7.471698113207547</v>
      </c>
      <c r="BY12" s="148" t="s">
        <v>511</v>
      </c>
      <c r="BZ12" s="148" t="s">
        <v>522</v>
      </c>
      <c r="CA12" s="81">
        <v>8</v>
      </c>
      <c r="CB12" s="114"/>
      <c r="CC12" s="81">
        <v>9</v>
      </c>
      <c r="CD12" s="114"/>
      <c r="CE12" s="81">
        <v>8</v>
      </c>
      <c r="CF12" s="114"/>
      <c r="CG12" s="81">
        <v>9</v>
      </c>
      <c r="CH12" s="114"/>
      <c r="CI12" s="81">
        <v>8</v>
      </c>
      <c r="CJ12" s="114"/>
      <c r="CK12" s="81">
        <v>9</v>
      </c>
      <c r="CL12" s="114"/>
      <c r="CM12" s="81">
        <v>10</v>
      </c>
      <c r="CN12" s="114"/>
      <c r="CO12" s="176">
        <f t="shared" si="13"/>
        <v>283</v>
      </c>
      <c r="CP12" s="177">
        <f t="shared" si="14"/>
        <v>8.84375</v>
      </c>
      <c r="CQ12" s="81">
        <v>9</v>
      </c>
      <c r="CR12" s="114"/>
      <c r="CS12" s="81">
        <v>9</v>
      </c>
      <c r="CT12" s="114"/>
      <c r="CU12" s="81">
        <v>8</v>
      </c>
      <c r="CV12" s="114"/>
      <c r="CW12" s="81">
        <v>9</v>
      </c>
      <c r="CX12" s="114"/>
      <c r="CY12" s="81">
        <v>9</v>
      </c>
      <c r="CZ12" s="114"/>
      <c r="DA12" s="176">
        <f t="shared" si="15"/>
        <v>203</v>
      </c>
      <c r="DB12" s="82">
        <f t="shared" si="16"/>
        <v>8.826086956521738</v>
      </c>
      <c r="DC12" s="82">
        <f t="shared" si="17"/>
        <v>8.836363636363636</v>
      </c>
      <c r="DD12" s="176"/>
      <c r="DE12" s="81"/>
      <c r="DF12" s="176"/>
      <c r="DG12" s="81"/>
      <c r="DH12" s="176"/>
      <c r="DI12" s="81"/>
      <c r="DJ12" s="176"/>
      <c r="DK12" s="81"/>
      <c r="DL12" s="176"/>
      <c r="DM12" s="81"/>
      <c r="DN12" s="176"/>
      <c r="DO12" s="81"/>
      <c r="DP12" s="176"/>
      <c r="DQ12" s="81"/>
      <c r="DR12" s="114"/>
    </row>
    <row r="13" spans="1:122" ht="15.75">
      <c r="A13" s="4">
        <v>3</v>
      </c>
      <c r="B13" s="13" t="s">
        <v>116</v>
      </c>
      <c r="C13" s="24" t="s">
        <v>126</v>
      </c>
      <c r="D13" s="11">
        <v>33498</v>
      </c>
      <c r="E13" s="4" t="s">
        <v>101</v>
      </c>
      <c r="F13" s="16" t="s">
        <v>24</v>
      </c>
      <c r="G13" s="17" t="s">
        <v>33</v>
      </c>
      <c r="H13" s="81">
        <v>7</v>
      </c>
      <c r="I13" s="81"/>
      <c r="J13" s="81">
        <v>8</v>
      </c>
      <c r="K13" s="81"/>
      <c r="L13" s="81">
        <v>7</v>
      </c>
      <c r="M13" s="81"/>
      <c r="N13" s="81">
        <v>5</v>
      </c>
      <c r="O13" s="81"/>
      <c r="P13" s="81">
        <v>8</v>
      </c>
      <c r="Q13" s="81"/>
      <c r="R13" s="81">
        <v>7</v>
      </c>
      <c r="S13" s="81"/>
      <c r="T13" s="81">
        <v>8</v>
      </c>
      <c r="U13" s="81"/>
      <c r="V13" s="81">
        <f t="shared" si="0"/>
        <v>155</v>
      </c>
      <c r="W13" s="83">
        <f t="shared" si="1"/>
        <v>7.045454545454546</v>
      </c>
      <c r="X13" s="81">
        <v>7</v>
      </c>
      <c r="Y13" s="81"/>
      <c r="Z13" s="81">
        <v>7</v>
      </c>
      <c r="AA13" s="81"/>
      <c r="AB13" s="81">
        <v>7</v>
      </c>
      <c r="AC13" s="81"/>
      <c r="AD13" s="81">
        <v>7</v>
      </c>
      <c r="AE13" s="81"/>
      <c r="AF13" s="81">
        <v>7</v>
      </c>
      <c r="AG13" s="81"/>
      <c r="AH13" s="81">
        <v>8</v>
      </c>
      <c r="AI13" s="81"/>
      <c r="AJ13" s="81">
        <v>8</v>
      </c>
      <c r="AK13" s="81"/>
      <c r="AL13" s="81">
        <f t="shared" si="2"/>
        <v>190</v>
      </c>
      <c r="AM13" s="83">
        <f t="shared" si="3"/>
        <v>7.3076923076923075</v>
      </c>
      <c r="AN13" s="83">
        <f t="shared" si="4"/>
        <v>7.1875</v>
      </c>
      <c r="AO13" s="43" t="str">
        <f t="shared" si="5"/>
        <v>Kh¸</v>
      </c>
      <c r="AP13" s="81">
        <f t="shared" si="6"/>
        <v>0</v>
      </c>
      <c r="AQ13" s="44" t="str">
        <f t="shared" si="7"/>
        <v>Lªn líp</v>
      </c>
      <c r="AR13" s="81">
        <v>8</v>
      </c>
      <c r="AS13" s="81"/>
      <c r="AT13" s="81">
        <v>8</v>
      </c>
      <c r="AU13" s="81"/>
      <c r="AV13" s="81">
        <v>7</v>
      </c>
      <c r="AW13" s="81"/>
      <c r="AX13" s="81">
        <v>7</v>
      </c>
      <c r="AY13" s="81"/>
      <c r="AZ13" s="81">
        <v>7</v>
      </c>
      <c r="BA13" s="81"/>
      <c r="BB13" s="81">
        <v>7</v>
      </c>
      <c r="BC13" s="81"/>
      <c r="BD13" s="81">
        <v>6</v>
      </c>
      <c r="BE13" s="81"/>
      <c r="BF13" s="81">
        <v>7</v>
      </c>
      <c r="BG13" s="81"/>
      <c r="BH13" s="81">
        <f t="shared" si="8"/>
        <v>214</v>
      </c>
      <c r="BI13" s="82">
        <f t="shared" si="9"/>
        <v>7.133333333333334</v>
      </c>
      <c r="BJ13" s="81">
        <v>7</v>
      </c>
      <c r="BK13" s="81"/>
      <c r="BL13" s="81">
        <v>7</v>
      </c>
      <c r="BM13" s="81"/>
      <c r="BN13" s="81">
        <v>5</v>
      </c>
      <c r="BO13" s="81"/>
      <c r="BP13" s="81">
        <v>5</v>
      </c>
      <c r="BQ13" s="81"/>
      <c r="BR13" s="81">
        <v>7</v>
      </c>
      <c r="BS13" s="81"/>
      <c r="BT13" s="81">
        <v>7</v>
      </c>
      <c r="BU13" s="81"/>
      <c r="BV13" s="114">
        <f t="shared" si="10"/>
        <v>143</v>
      </c>
      <c r="BW13" s="82">
        <f t="shared" si="11"/>
        <v>6.217391304347826</v>
      </c>
      <c r="BX13" s="82">
        <f t="shared" si="12"/>
        <v>6.735849056603773</v>
      </c>
      <c r="BY13" s="148" t="s">
        <v>568</v>
      </c>
      <c r="BZ13" s="148" t="s">
        <v>522</v>
      </c>
      <c r="CA13" s="81">
        <v>7</v>
      </c>
      <c r="CB13" s="114"/>
      <c r="CC13" s="81">
        <v>8</v>
      </c>
      <c r="CD13" s="114"/>
      <c r="CE13" s="81">
        <v>8</v>
      </c>
      <c r="CF13" s="114"/>
      <c r="CG13" s="81">
        <v>7</v>
      </c>
      <c r="CH13" s="114"/>
      <c r="CI13" s="81">
        <v>6</v>
      </c>
      <c r="CJ13" s="114"/>
      <c r="CK13" s="81">
        <v>8</v>
      </c>
      <c r="CL13" s="114"/>
      <c r="CM13" s="81">
        <v>7</v>
      </c>
      <c r="CN13" s="114"/>
      <c r="CO13" s="176">
        <f t="shared" si="13"/>
        <v>232</v>
      </c>
      <c r="CP13" s="177">
        <f t="shared" si="14"/>
        <v>7.25</v>
      </c>
      <c r="CQ13" s="81">
        <v>9</v>
      </c>
      <c r="CR13" s="114"/>
      <c r="CS13" s="81">
        <v>8</v>
      </c>
      <c r="CT13" s="114"/>
      <c r="CU13" s="81">
        <v>8</v>
      </c>
      <c r="CV13" s="114"/>
      <c r="CW13" s="81">
        <v>9</v>
      </c>
      <c r="CX13" s="114"/>
      <c r="CY13" s="81">
        <v>9</v>
      </c>
      <c r="CZ13" s="114"/>
      <c r="DA13" s="176">
        <f t="shared" si="15"/>
        <v>197</v>
      </c>
      <c r="DB13" s="82">
        <f t="shared" si="16"/>
        <v>8.565217391304348</v>
      </c>
      <c r="DC13" s="82">
        <f t="shared" si="17"/>
        <v>7.8</v>
      </c>
      <c r="DD13" s="176"/>
      <c r="DE13" s="81"/>
      <c r="DF13" s="176"/>
      <c r="DG13" s="81"/>
      <c r="DH13" s="176"/>
      <c r="DI13" s="81"/>
      <c r="DJ13" s="176"/>
      <c r="DK13" s="81"/>
      <c r="DL13" s="176"/>
      <c r="DM13" s="81"/>
      <c r="DN13" s="176"/>
      <c r="DO13" s="81"/>
      <c r="DP13" s="176"/>
      <c r="DQ13" s="81"/>
      <c r="DR13" s="114"/>
    </row>
    <row r="14" spans="1:122" ht="15.75">
      <c r="A14" s="4">
        <v>24</v>
      </c>
      <c r="B14" s="13" t="s">
        <v>121</v>
      </c>
      <c r="C14" s="24" t="s">
        <v>235</v>
      </c>
      <c r="D14" s="11">
        <v>33536</v>
      </c>
      <c r="E14" s="4" t="s">
        <v>101</v>
      </c>
      <c r="F14" s="16" t="s">
        <v>23</v>
      </c>
      <c r="G14" s="17" t="s">
        <v>62</v>
      </c>
      <c r="H14" s="81">
        <v>7</v>
      </c>
      <c r="I14" s="81"/>
      <c r="J14" s="81">
        <v>6</v>
      </c>
      <c r="K14" s="81"/>
      <c r="L14" s="81">
        <v>7</v>
      </c>
      <c r="M14" s="81"/>
      <c r="N14" s="81">
        <v>5</v>
      </c>
      <c r="O14" s="81"/>
      <c r="P14" s="81">
        <v>7</v>
      </c>
      <c r="Q14" s="81"/>
      <c r="R14" s="81">
        <v>5</v>
      </c>
      <c r="S14" s="81" t="s">
        <v>508</v>
      </c>
      <c r="T14" s="81">
        <v>7</v>
      </c>
      <c r="U14" s="81"/>
      <c r="V14" s="81">
        <f t="shared" si="0"/>
        <v>138</v>
      </c>
      <c r="W14" s="83">
        <f t="shared" si="1"/>
        <v>6.2727272727272725</v>
      </c>
      <c r="X14" s="81">
        <v>7</v>
      </c>
      <c r="Y14" s="81"/>
      <c r="Z14" s="81">
        <v>7</v>
      </c>
      <c r="AA14" s="81"/>
      <c r="AB14" s="81">
        <v>7</v>
      </c>
      <c r="AC14" s="81"/>
      <c r="AD14" s="81">
        <v>6</v>
      </c>
      <c r="AE14" s="81"/>
      <c r="AF14" s="81">
        <v>7</v>
      </c>
      <c r="AG14" s="81"/>
      <c r="AH14" s="81">
        <v>6</v>
      </c>
      <c r="AI14" s="81"/>
      <c r="AJ14" s="81">
        <v>8</v>
      </c>
      <c r="AK14" s="81"/>
      <c r="AL14" s="81">
        <f t="shared" si="2"/>
        <v>177</v>
      </c>
      <c r="AM14" s="83">
        <f t="shared" si="3"/>
        <v>6.8076923076923075</v>
      </c>
      <c r="AN14" s="83">
        <f t="shared" si="4"/>
        <v>6.5625</v>
      </c>
      <c r="AO14" s="43" t="str">
        <f t="shared" si="5"/>
        <v>TB Kh¸</v>
      </c>
      <c r="AP14" s="81">
        <f t="shared" si="6"/>
        <v>0</v>
      </c>
      <c r="AQ14" s="44" t="str">
        <f t="shared" si="7"/>
        <v>Lªn líp</v>
      </c>
      <c r="AR14" s="81">
        <v>7</v>
      </c>
      <c r="AS14" s="81"/>
      <c r="AT14" s="81">
        <v>7</v>
      </c>
      <c r="AU14" s="81"/>
      <c r="AV14" s="81">
        <v>8</v>
      </c>
      <c r="AW14" s="81"/>
      <c r="AX14" s="81">
        <v>7</v>
      </c>
      <c r="AY14" s="81"/>
      <c r="AZ14" s="81">
        <v>6</v>
      </c>
      <c r="BA14" s="81"/>
      <c r="BB14" s="81">
        <v>7</v>
      </c>
      <c r="BC14" s="81"/>
      <c r="BD14" s="81">
        <v>6</v>
      </c>
      <c r="BE14" s="81"/>
      <c r="BF14" s="81">
        <v>8</v>
      </c>
      <c r="BG14" s="81"/>
      <c r="BH14" s="81">
        <f t="shared" si="8"/>
        <v>212</v>
      </c>
      <c r="BI14" s="82">
        <f t="shared" si="9"/>
        <v>7.066666666666666</v>
      </c>
      <c r="BJ14" s="81">
        <v>6</v>
      </c>
      <c r="BK14" s="81"/>
      <c r="BL14" s="81">
        <v>5</v>
      </c>
      <c r="BM14" s="81"/>
      <c r="BN14" s="81">
        <v>9</v>
      </c>
      <c r="BO14" s="81"/>
      <c r="BP14" s="81">
        <v>7</v>
      </c>
      <c r="BQ14" s="81"/>
      <c r="BR14" s="81">
        <v>5</v>
      </c>
      <c r="BS14" s="81"/>
      <c r="BT14" s="81">
        <v>7</v>
      </c>
      <c r="BU14" s="81"/>
      <c r="BV14" s="114">
        <f t="shared" si="10"/>
        <v>151</v>
      </c>
      <c r="BW14" s="82">
        <f t="shared" si="11"/>
        <v>6.565217391304348</v>
      </c>
      <c r="BX14" s="82">
        <f t="shared" si="12"/>
        <v>6.849056603773585</v>
      </c>
      <c r="BY14" s="148" t="s">
        <v>568</v>
      </c>
      <c r="BZ14" s="148" t="s">
        <v>522</v>
      </c>
      <c r="CA14" s="81">
        <v>6</v>
      </c>
      <c r="CB14" s="114"/>
      <c r="CC14" s="81">
        <v>8</v>
      </c>
      <c r="CD14" s="114"/>
      <c r="CE14" s="81">
        <v>8</v>
      </c>
      <c r="CF14" s="114"/>
      <c r="CG14" s="81">
        <v>7</v>
      </c>
      <c r="CH14" s="114"/>
      <c r="CI14" s="81">
        <v>8</v>
      </c>
      <c r="CJ14" s="114"/>
      <c r="CK14" s="81">
        <v>8</v>
      </c>
      <c r="CL14" s="114"/>
      <c r="CM14" s="81">
        <v>9</v>
      </c>
      <c r="CN14" s="114"/>
      <c r="CO14" s="176">
        <f t="shared" si="13"/>
        <v>248</v>
      </c>
      <c r="CP14" s="177">
        <f t="shared" si="14"/>
        <v>7.75</v>
      </c>
      <c r="CQ14" s="81">
        <v>8</v>
      </c>
      <c r="CR14" s="114"/>
      <c r="CS14" s="81">
        <v>9</v>
      </c>
      <c r="CT14" s="114"/>
      <c r="CU14" s="81">
        <v>8</v>
      </c>
      <c r="CV14" s="114"/>
      <c r="CW14" s="81">
        <v>8</v>
      </c>
      <c r="CX14" s="114"/>
      <c r="CY14" s="81">
        <v>9</v>
      </c>
      <c r="CZ14" s="114"/>
      <c r="DA14" s="176">
        <f t="shared" si="15"/>
        <v>196</v>
      </c>
      <c r="DB14" s="82">
        <f t="shared" si="16"/>
        <v>8.521739130434783</v>
      </c>
      <c r="DC14" s="82">
        <f t="shared" si="17"/>
        <v>8.072727272727272</v>
      </c>
      <c r="DD14" s="176"/>
      <c r="DE14" s="81"/>
      <c r="DF14" s="176"/>
      <c r="DG14" s="81"/>
      <c r="DH14" s="176"/>
      <c r="DI14" s="81"/>
      <c r="DJ14" s="176"/>
      <c r="DK14" s="81"/>
      <c r="DL14" s="176"/>
      <c r="DM14" s="81"/>
      <c r="DN14" s="176"/>
      <c r="DO14" s="81"/>
      <c r="DP14" s="176"/>
      <c r="DQ14" s="81"/>
      <c r="DR14" s="114"/>
    </row>
    <row r="15" spans="1:122" ht="15.75">
      <c r="A15" s="4">
        <v>9</v>
      </c>
      <c r="B15" s="13" t="s">
        <v>153</v>
      </c>
      <c r="C15" s="24" t="s">
        <v>212</v>
      </c>
      <c r="D15" s="11">
        <v>33889</v>
      </c>
      <c r="E15" s="4" t="s">
        <v>101</v>
      </c>
      <c r="F15" s="16" t="s">
        <v>213</v>
      </c>
      <c r="G15" s="17" t="s">
        <v>62</v>
      </c>
      <c r="H15" s="81">
        <v>7</v>
      </c>
      <c r="I15" s="81"/>
      <c r="J15" s="81">
        <v>7</v>
      </c>
      <c r="K15" s="81"/>
      <c r="L15" s="81">
        <v>7</v>
      </c>
      <c r="M15" s="81"/>
      <c r="N15" s="81">
        <v>5</v>
      </c>
      <c r="O15" s="81"/>
      <c r="P15" s="81">
        <v>7</v>
      </c>
      <c r="Q15" s="81"/>
      <c r="R15" s="81">
        <v>6</v>
      </c>
      <c r="S15" s="81"/>
      <c r="T15" s="81">
        <v>8</v>
      </c>
      <c r="U15" s="81"/>
      <c r="V15" s="81">
        <f t="shared" si="0"/>
        <v>147</v>
      </c>
      <c r="W15" s="83">
        <f t="shared" si="1"/>
        <v>6.681818181818182</v>
      </c>
      <c r="X15" s="81">
        <v>7</v>
      </c>
      <c r="Y15" s="81"/>
      <c r="Z15" s="81">
        <v>7</v>
      </c>
      <c r="AA15" s="81"/>
      <c r="AB15" s="81">
        <v>8</v>
      </c>
      <c r="AC15" s="81"/>
      <c r="AD15" s="81">
        <v>6</v>
      </c>
      <c r="AE15" s="81"/>
      <c r="AF15" s="81">
        <v>8</v>
      </c>
      <c r="AG15" s="81"/>
      <c r="AH15" s="81">
        <v>8</v>
      </c>
      <c r="AI15" s="81"/>
      <c r="AJ15" s="81">
        <v>8</v>
      </c>
      <c r="AK15" s="81"/>
      <c r="AL15" s="81">
        <f t="shared" si="2"/>
        <v>196</v>
      </c>
      <c r="AM15" s="83">
        <f t="shared" si="3"/>
        <v>7.538461538461538</v>
      </c>
      <c r="AN15" s="83">
        <f t="shared" si="4"/>
        <v>7.145833333333333</v>
      </c>
      <c r="AO15" s="43" t="str">
        <f t="shared" si="5"/>
        <v>Kh¸</v>
      </c>
      <c r="AP15" s="81">
        <f t="shared" si="6"/>
        <v>0</v>
      </c>
      <c r="AQ15" s="44" t="str">
        <f t="shared" si="7"/>
        <v>Lªn líp</v>
      </c>
      <c r="AR15" s="81">
        <v>7</v>
      </c>
      <c r="AS15" s="81"/>
      <c r="AT15" s="81">
        <v>7</v>
      </c>
      <c r="AU15" s="81"/>
      <c r="AV15" s="81">
        <v>7</v>
      </c>
      <c r="AW15" s="81"/>
      <c r="AX15" s="81">
        <v>6</v>
      </c>
      <c r="AY15" s="81"/>
      <c r="AZ15" s="81">
        <v>7</v>
      </c>
      <c r="BA15" s="81"/>
      <c r="BB15" s="81">
        <v>8</v>
      </c>
      <c r="BC15" s="81"/>
      <c r="BD15" s="81">
        <v>6</v>
      </c>
      <c r="BE15" s="81"/>
      <c r="BF15" s="81">
        <v>8</v>
      </c>
      <c r="BG15" s="81"/>
      <c r="BH15" s="81">
        <f t="shared" si="8"/>
        <v>210</v>
      </c>
      <c r="BI15" s="82">
        <f t="shared" si="9"/>
        <v>7</v>
      </c>
      <c r="BJ15" s="81">
        <v>7</v>
      </c>
      <c r="BK15" s="81"/>
      <c r="BL15" s="81">
        <v>9</v>
      </c>
      <c r="BM15" s="81"/>
      <c r="BN15" s="81">
        <v>8</v>
      </c>
      <c r="BO15" s="81"/>
      <c r="BP15" s="81">
        <v>9</v>
      </c>
      <c r="BQ15" s="81"/>
      <c r="BR15" s="81">
        <v>8</v>
      </c>
      <c r="BS15" s="81"/>
      <c r="BT15" s="81">
        <v>8</v>
      </c>
      <c r="BU15" s="81"/>
      <c r="BV15" s="114">
        <f t="shared" si="10"/>
        <v>189</v>
      </c>
      <c r="BW15" s="82">
        <f t="shared" si="11"/>
        <v>8.217391304347826</v>
      </c>
      <c r="BX15" s="82">
        <f t="shared" si="12"/>
        <v>7.528301886792453</v>
      </c>
      <c r="BY15" s="148" t="s">
        <v>511</v>
      </c>
      <c r="BZ15" s="148" t="s">
        <v>522</v>
      </c>
      <c r="CA15" s="81">
        <v>9</v>
      </c>
      <c r="CB15" s="114"/>
      <c r="CC15" s="81">
        <v>8</v>
      </c>
      <c r="CD15" s="114"/>
      <c r="CE15" s="81">
        <v>8</v>
      </c>
      <c r="CF15" s="114"/>
      <c r="CG15" s="81">
        <v>9</v>
      </c>
      <c r="CH15" s="114"/>
      <c r="CI15" s="81">
        <v>7</v>
      </c>
      <c r="CJ15" s="114"/>
      <c r="CK15" s="81">
        <v>7</v>
      </c>
      <c r="CL15" s="114"/>
      <c r="CM15" s="81">
        <v>9</v>
      </c>
      <c r="CN15" s="114"/>
      <c r="CO15" s="176">
        <f t="shared" si="13"/>
        <v>263</v>
      </c>
      <c r="CP15" s="177">
        <f t="shared" si="14"/>
        <v>8.21875</v>
      </c>
      <c r="CQ15" s="81">
        <v>9</v>
      </c>
      <c r="CR15" s="114"/>
      <c r="CS15" s="81">
        <v>8</v>
      </c>
      <c r="CT15" s="114"/>
      <c r="CU15" s="81">
        <v>9</v>
      </c>
      <c r="CV15" s="114"/>
      <c r="CW15" s="81">
        <v>9</v>
      </c>
      <c r="CX15" s="114"/>
      <c r="CY15" s="81">
        <v>8</v>
      </c>
      <c r="CZ15" s="114"/>
      <c r="DA15" s="176">
        <f t="shared" si="15"/>
        <v>195</v>
      </c>
      <c r="DB15" s="82">
        <f t="shared" si="16"/>
        <v>8.478260869565217</v>
      </c>
      <c r="DC15" s="82">
        <f t="shared" si="17"/>
        <v>8.327272727272728</v>
      </c>
      <c r="DD15" s="176"/>
      <c r="DE15" s="81"/>
      <c r="DF15" s="176"/>
      <c r="DG15" s="81"/>
      <c r="DH15" s="176"/>
      <c r="DI15" s="81"/>
      <c r="DJ15" s="176"/>
      <c r="DK15" s="81"/>
      <c r="DL15" s="176"/>
      <c r="DM15" s="81"/>
      <c r="DN15" s="176"/>
      <c r="DO15" s="81"/>
      <c r="DP15" s="176"/>
      <c r="DQ15" s="81"/>
      <c r="DR15" s="114"/>
    </row>
    <row r="16" spans="1:122" ht="15.75">
      <c r="A16" s="4">
        <v>32</v>
      </c>
      <c r="B16" s="13" t="s">
        <v>134</v>
      </c>
      <c r="C16" s="24" t="s">
        <v>246</v>
      </c>
      <c r="D16" s="11">
        <v>33866</v>
      </c>
      <c r="E16" s="4" t="s">
        <v>101</v>
      </c>
      <c r="F16" s="16" t="s">
        <v>247</v>
      </c>
      <c r="G16" s="17" t="s">
        <v>68</v>
      </c>
      <c r="H16" s="81">
        <v>8</v>
      </c>
      <c r="I16" s="81"/>
      <c r="J16" s="81">
        <v>7</v>
      </c>
      <c r="K16" s="81"/>
      <c r="L16" s="81">
        <v>7</v>
      </c>
      <c r="M16" s="81"/>
      <c r="N16" s="81">
        <v>5</v>
      </c>
      <c r="O16" s="81"/>
      <c r="P16" s="81">
        <v>7</v>
      </c>
      <c r="Q16" s="81"/>
      <c r="R16" s="81">
        <v>8</v>
      </c>
      <c r="S16" s="81"/>
      <c r="T16" s="81">
        <v>9</v>
      </c>
      <c r="U16" s="81"/>
      <c r="V16" s="81">
        <f t="shared" si="0"/>
        <v>161</v>
      </c>
      <c r="W16" s="83">
        <f t="shared" si="1"/>
        <v>7.318181818181818</v>
      </c>
      <c r="X16" s="81">
        <v>7</v>
      </c>
      <c r="Y16" s="81"/>
      <c r="Z16" s="81">
        <v>8</v>
      </c>
      <c r="AA16" s="81"/>
      <c r="AB16" s="81">
        <v>7</v>
      </c>
      <c r="AC16" s="81"/>
      <c r="AD16" s="81">
        <v>6</v>
      </c>
      <c r="AE16" s="81"/>
      <c r="AF16" s="81">
        <v>8</v>
      </c>
      <c r="AG16" s="81"/>
      <c r="AH16" s="81">
        <v>9</v>
      </c>
      <c r="AI16" s="81"/>
      <c r="AJ16" s="81">
        <v>7</v>
      </c>
      <c r="AK16" s="81"/>
      <c r="AL16" s="81">
        <f t="shared" si="2"/>
        <v>197</v>
      </c>
      <c r="AM16" s="83">
        <f t="shared" si="3"/>
        <v>7.576923076923077</v>
      </c>
      <c r="AN16" s="83">
        <f t="shared" si="4"/>
        <v>7.458333333333333</v>
      </c>
      <c r="AO16" s="43" t="str">
        <f t="shared" si="5"/>
        <v>Kh¸</v>
      </c>
      <c r="AP16" s="81">
        <f t="shared" si="6"/>
        <v>0</v>
      </c>
      <c r="AQ16" s="44" t="str">
        <f t="shared" si="7"/>
        <v>Lªn líp</v>
      </c>
      <c r="AR16" s="81">
        <v>8</v>
      </c>
      <c r="AS16" s="81"/>
      <c r="AT16" s="81">
        <v>7</v>
      </c>
      <c r="AU16" s="81"/>
      <c r="AV16" s="81">
        <v>7</v>
      </c>
      <c r="AW16" s="81"/>
      <c r="AX16" s="81">
        <v>8</v>
      </c>
      <c r="AY16" s="81"/>
      <c r="AZ16" s="81">
        <v>8</v>
      </c>
      <c r="BA16" s="81"/>
      <c r="BB16" s="81">
        <v>8</v>
      </c>
      <c r="BC16" s="81"/>
      <c r="BD16" s="81">
        <v>6</v>
      </c>
      <c r="BE16" s="81"/>
      <c r="BF16" s="81">
        <v>7</v>
      </c>
      <c r="BG16" s="81"/>
      <c r="BH16" s="81">
        <f t="shared" si="8"/>
        <v>220</v>
      </c>
      <c r="BI16" s="82">
        <f t="shared" si="9"/>
        <v>7.333333333333333</v>
      </c>
      <c r="BJ16" s="81">
        <v>5</v>
      </c>
      <c r="BK16" s="81"/>
      <c r="BL16" s="81">
        <v>8</v>
      </c>
      <c r="BM16" s="81"/>
      <c r="BN16" s="81">
        <v>5</v>
      </c>
      <c r="BO16" s="81"/>
      <c r="BP16" s="81">
        <v>8</v>
      </c>
      <c r="BQ16" s="81"/>
      <c r="BR16" s="81">
        <v>7</v>
      </c>
      <c r="BS16" s="81"/>
      <c r="BT16" s="81">
        <v>6</v>
      </c>
      <c r="BU16" s="81"/>
      <c r="BV16" s="114">
        <f t="shared" si="10"/>
        <v>151</v>
      </c>
      <c r="BW16" s="82">
        <f t="shared" si="11"/>
        <v>6.565217391304348</v>
      </c>
      <c r="BX16" s="82">
        <f t="shared" si="12"/>
        <v>7</v>
      </c>
      <c r="BY16" s="148" t="s">
        <v>511</v>
      </c>
      <c r="BZ16" s="148" t="s">
        <v>522</v>
      </c>
      <c r="CA16" s="81">
        <v>8</v>
      </c>
      <c r="CB16" s="114"/>
      <c r="CC16" s="81">
        <v>8</v>
      </c>
      <c r="CD16" s="114"/>
      <c r="CE16" s="81">
        <v>8</v>
      </c>
      <c r="CF16" s="114"/>
      <c r="CG16" s="81">
        <v>9</v>
      </c>
      <c r="CH16" s="114"/>
      <c r="CI16" s="81">
        <v>8</v>
      </c>
      <c r="CJ16" s="114"/>
      <c r="CK16" s="81">
        <v>8</v>
      </c>
      <c r="CL16" s="114"/>
      <c r="CM16" s="81">
        <v>7</v>
      </c>
      <c r="CN16" s="114"/>
      <c r="CO16" s="176">
        <f t="shared" si="13"/>
        <v>256</v>
      </c>
      <c r="CP16" s="177">
        <f t="shared" si="14"/>
        <v>8</v>
      </c>
      <c r="CQ16" s="81">
        <v>9</v>
      </c>
      <c r="CR16" s="114"/>
      <c r="CS16" s="81">
        <v>8</v>
      </c>
      <c r="CT16" s="114"/>
      <c r="CU16" s="81">
        <v>9</v>
      </c>
      <c r="CV16" s="114"/>
      <c r="CW16" s="81">
        <v>9</v>
      </c>
      <c r="CX16" s="114"/>
      <c r="CY16" s="81">
        <v>8</v>
      </c>
      <c r="CZ16" s="114"/>
      <c r="DA16" s="176">
        <f t="shared" si="15"/>
        <v>195</v>
      </c>
      <c r="DB16" s="82">
        <f t="shared" si="16"/>
        <v>8.478260869565217</v>
      </c>
      <c r="DC16" s="82">
        <f t="shared" si="17"/>
        <v>8.2</v>
      </c>
      <c r="DD16" s="176"/>
      <c r="DE16" s="81"/>
      <c r="DF16" s="176"/>
      <c r="DG16" s="81"/>
      <c r="DH16" s="176"/>
      <c r="DI16" s="81"/>
      <c r="DJ16" s="176"/>
      <c r="DK16" s="81"/>
      <c r="DL16" s="176"/>
      <c r="DM16" s="81"/>
      <c r="DN16" s="176"/>
      <c r="DO16" s="81"/>
      <c r="DP16" s="176"/>
      <c r="DQ16" s="81"/>
      <c r="DR16" s="114"/>
    </row>
    <row r="17" spans="1:122" ht="15.75">
      <c r="A17" s="4">
        <v>51</v>
      </c>
      <c r="B17" s="13" t="s">
        <v>147</v>
      </c>
      <c r="C17" s="24" t="s">
        <v>188</v>
      </c>
      <c r="D17" s="11">
        <v>33373</v>
      </c>
      <c r="E17" s="4" t="s">
        <v>101</v>
      </c>
      <c r="F17" s="16" t="s">
        <v>240</v>
      </c>
      <c r="G17" s="17" t="s">
        <v>94</v>
      </c>
      <c r="H17" s="81">
        <v>7</v>
      </c>
      <c r="I17" s="81"/>
      <c r="J17" s="81">
        <v>7</v>
      </c>
      <c r="K17" s="81"/>
      <c r="L17" s="81">
        <v>6</v>
      </c>
      <c r="M17" s="81"/>
      <c r="N17" s="81">
        <v>5</v>
      </c>
      <c r="O17" s="81">
        <v>3</v>
      </c>
      <c r="P17" s="81">
        <v>7</v>
      </c>
      <c r="Q17" s="81"/>
      <c r="R17" s="81">
        <v>5</v>
      </c>
      <c r="S17" s="81"/>
      <c r="T17" s="81">
        <v>7</v>
      </c>
      <c r="U17" s="81"/>
      <c r="V17" s="81">
        <f t="shared" si="0"/>
        <v>131</v>
      </c>
      <c r="W17" s="83">
        <f t="shared" si="1"/>
        <v>5.954545454545454</v>
      </c>
      <c r="X17" s="81">
        <v>7</v>
      </c>
      <c r="Y17" s="81"/>
      <c r="Z17" s="81">
        <v>7</v>
      </c>
      <c r="AA17" s="81"/>
      <c r="AB17" s="81">
        <v>7</v>
      </c>
      <c r="AC17" s="81"/>
      <c r="AD17" s="81">
        <v>7</v>
      </c>
      <c r="AE17" s="81"/>
      <c r="AF17" s="81">
        <v>7</v>
      </c>
      <c r="AG17" s="81"/>
      <c r="AH17" s="81">
        <v>5</v>
      </c>
      <c r="AI17" s="81"/>
      <c r="AJ17" s="81">
        <v>8</v>
      </c>
      <c r="AK17" s="81"/>
      <c r="AL17" s="81">
        <f t="shared" si="2"/>
        <v>175</v>
      </c>
      <c r="AM17" s="83">
        <f t="shared" si="3"/>
        <v>6.730769230769231</v>
      </c>
      <c r="AN17" s="83">
        <f t="shared" si="4"/>
        <v>6.375</v>
      </c>
      <c r="AO17" s="43" t="str">
        <f t="shared" si="5"/>
        <v>TB Kh¸</v>
      </c>
      <c r="AP17" s="81">
        <f t="shared" si="6"/>
        <v>0</v>
      </c>
      <c r="AQ17" s="44" t="str">
        <f t="shared" si="7"/>
        <v>Lªn líp</v>
      </c>
      <c r="AR17" s="81">
        <v>6</v>
      </c>
      <c r="AS17" s="81"/>
      <c r="AT17" s="81">
        <v>8</v>
      </c>
      <c r="AU17" s="81"/>
      <c r="AV17" s="81">
        <v>7</v>
      </c>
      <c r="AW17" s="81"/>
      <c r="AX17" s="81">
        <v>6</v>
      </c>
      <c r="AY17" s="81"/>
      <c r="AZ17" s="81">
        <v>6</v>
      </c>
      <c r="BA17" s="81"/>
      <c r="BB17" s="81">
        <v>6</v>
      </c>
      <c r="BC17" s="81"/>
      <c r="BD17" s="81">
        <v>5</v>
      </c>
      <c r="BE17" s="81"/>
      <c r="BF17" s="81">
        <v>7</v>
      </c>
      <c r="BG17" s="81"/>
      <c r="BH17" s="81">
        <f t="shared" si="8"/>
        <v>191</v>
      </c>
      <c r="BI17" s="82">
        <f t="shared" si="9"/>
        <v>6.366666666666666</v>
      </c>
      <c r="BJ17" s="81">
        <v>7</v>
      </c>
      <c r="BK17" s="81"/>
      <c r="BL17" s="81">
        <v>6</v>
      </c>
      <c r="BM17" s="81"/>
      <c r="BN17" s="81">
        <v>8</v>
      </c>
      <c r="BO17" s="81"/>
      <c r="BP17" s="81">
        <v>8</v>
      </c>
      <c r="BQ17" s="81"/>
      <c r="BR17" s="81">
        <v>8</v>
      </c>
      <c r="BS17" s="81"/>
      <c r="BT17" s="81">
        <v>7</v>
      </c>
      <c r="BU17" s="81"/>
      <c r="BV17" s="114">
        <f t="shared" si="10"/>
        <v>169</v>
      </c>
      <c r="BW17" s="82">
        <f t="shared" si="11"/>
        <v>7.3478260869565215</v>
      </c>
      <c r="BX17" s="82">
        <f t="shared" si="12"/>
        <v>6.7924528301886795</v>
      </c>
      <c r="BY17" s="148" t="s">
        <v>568</v>
      </c>
      <c r="BZ17" s="148" t="s">
        <v>522</v>
      </c>
      <c r="CA17" s="81">
        <v>7</v>
      </c>
      <c r="CB17" s="114"/>
      <c r="CC17" s="81">
        <v>9</v>
      </c>
      <c r="CD17" s="114"/>
      <c r="CE17" s="81">
        <v>8</v>
      </c>
      <c r="CF17" s="114"/>
      <c r="CG17" s="81">
        <v>7</v>
      </c>
      <c r="CH17" s="114"/>
      <c r="CI17" s="81">
        <v>6</v>
      </c>
      <c r="CJ17" s="114"/>
      <c r="CK17" s="81">
        <v>6</v>
      </c>
      <c r="CL17" s="114"/>
      <c r="CM17" s="81">
        <v>10</v>
      </c>
      <c r="CN17" s="114"/>
      <c r="CO17" s="176">
        <f t="shared" si="13"/>
        <v>244</v>
      </c>
      <c r="CP17" s="177">
        <f t="shared" si="14"/>
        <v>7.625</v>
      </c>
      <c r="CQ17" s="81">
        <v>8</v>
      </c>
      <c r="CR17" s="114"/>
      <c r="CS17" s="81">
        <v>8</v>
      </c>
      <c r="CT17" s="114"/>
      <c r="CU17" s="81">
        <v>9</v>
      </c>
      <c r="CV17" s="114"/>
      <c r="CW17" s="81">
        <v>8</v>
      </c>
      <c r="CX17" s="114"/>
      <c r="CY17" s="81">
        <v>9</v>
      </c>
      <c r="CZ17" s="114"/>
      <c r="DA17" s="176">
        <f t="shared" si="15"/>
        <v>194</v>
      </c>
      <c r="DB17" s="82">
        <f t="shared" si="16"/>
        <v>8.434782608695652</v>
      </c>
      <c r="DC17" s="82">
        <f t="shared" si="17"/>
        <v>7.963636363636364</v>
      </c>
      <c r="DD17" s="176"/>
      <c r="DE17" s="81"/>
      <c r="DF17" s="176"/>
      <c r="DG17" s="81"/>
      <c r="DH17" s="176"/>
      <c r="DI17" s="81"/>
      <c r="DJ17" s="176"/>
      <c r="DK17" s="81"/>
      <c r="DL17" s="176"/>
      <c r="DM17" s="81"/>
      <c r="DN17" s="176"/>
      <c r="DO17" s="81"/>
      <c r="DP17" s="176"/>
      <c r="DQ17" s="81"/>
      <c r="DR17" s="114"/>
    </row>
    <row r="18" spans="1:122" ht="15.75">
      <c r="A18" s="4">
        <v>16</v>
      </c>
      <c r="B18" s="13" t="s">
        <v>168</v>
      </c>
      <c r="C18" s="24" t="s">
        <v>144</v>
      </c>
      <c r="D18" s="11">
        <v>33706</v>
      </c>
      <c r="E18" s="4" t="s">
        <v>101</v>
      </c>
      <c r="F18" s="16" t="s">
        <v>28</v>
      </c>
      <c r="G18" s="17" t="s">
        <v>46</v>
      </c>
      <c r="H18" s="81">
        <v>7</v>
      </c>
      <c r="I18" s="81"/>
      <c r="J18" s="81">
        <v>7</v>
      </c>
      <c r="K18" s="81"/>
      <c r="L18" s="81">
        <v>7</v>
      </c>
      <c r="M18" s="81"/>
      <c r="N18" s="81">
        <v>5</v>
      </c>
      <c r="O18" s="81"/>
      <c r="P18" s="81">
        <v>6</v>
      </c>
      <c r="Q18" s="81"/>
      <c r="R18" s="81">
        <v>7</v>
      </c>
      <c r="S18" s="81"/>
      <c r="T18" s="81">
        <v>8</v>
      </c>
      <c r="U18" s="81"/>
      <c r="V18" s="81">
        <f t="shared" si="0"/>
        <v>149</v>
      </c>
      <c r="W18" s="83">
        <f t="shared" si="1"/>
        <v>6.7727272727272725</v>
      </c>
      <c r="X18" s="81">
        <v>7</v>
      </c>
      <c r="Y18" s="81"/>
      <c r="Z18" s="81">
        <v>6</v>
      </c>
      <c r="AA18" s="81"/>
      <c r="AB18" s="81">
        <v>9</v>
      </c>
      <c r="AC18" s="81"/>
      <c r="AD18" s="81">
        <v>7</v>
      </c>
      <c r="AE18" s="81"/>
      <c r="AF18" s="81">
        <v>8</v>
      </c>
      <c r="AG18" s="81"/>
      <c r="AH18" s="81">
        <v>7</v>
      </c>
      <c r="AI18" s="81"/>
      <c r="AJ18" s="81">
        <v>8</v>
      </c>
      <c r="AK18" s="81"/>
      <c r="AL18" s="81">
        <f t="shared" si="2"/>
        <v>195</v>
      </c>
      <c r="AM18" s="83">
        <f t="shared" si="3"/>
        <v>7.5</v>
      </c>
      <c r="AN18" s="83">
        <f t="shared" si="4"/>
        <v>7.166666666666667</v>
      </c>
      <c r="AO18" s="43" t="str">
        <f t="shared" si="5"/>
        <v>Kh¸</v>
      </c>
      <c r="AP18" s="81">
        <f t="shared" si="6"/>
        <v>0</v>
      </c>
      <c r="AQ18" s="44" t="str">
        <f t="shared" si="7"/>
        <v>Lªn líp</v>
      </c>
      <c r="AR18" s="81">
        <v>7</v>
      </c>
      <c r="AS18" s="81"/>
      <c r="AT18" s="81">
        <v>7</v>
      </c>
      <c r="AU18" s="81"/>
      <c r="AV18" s="81">
        <v>8</v>
      </c>
      <c r="AW18" s="81"/>
      <c r="AX18" s="81">
        <v>7</v>
      </c>
      <c r="AY18" s="81"/>
      <c r="AZ18" s="81">
        <v>8</v>
      </c>
      <c r="BA18" s="81"/>
      <c r="BB18" s="81">
        <v>7</v>
      </c>
      <c r="BC18" s="81"/>
      <c r="BD18" s="81">
        <v>7</v>
      </c>
      <c r="BE18" s="81"/>
      <c r="BF18" s="81">
        <v>7</v>
      </c>
      <c r="BG18" s="81"/>
      <c r="BH18" s="81">
        <f t="shared" si="8"/>
        <v>218</v>
      </c>
      <c r="BI18" s="82">
        <f t="shared" si="9"/>
        <v>7.266666666666667</v>
      </c>
      <c r="BJ18" s="81">
        <v>5</v>
      </c>
      <c r="BK18" s="81"/>
      <c r="BL18" s="81">
        <v>7</v>
      </c>
      <c r="BM18" s="81"/>
      <c r="BN18" s="81">
        <v>8</v>
      </c>
      <c r="BO18" s="81"/>
      <c r="BP18" s="81">
        <v>6</v>
      </c>
      <c r="BQ18" s="81"/>
      <c r="BR18" s="81">
        <v>7</v>
      </c>
      <c r="BS18" s="81"/>
      <c r="BT18" s="81">
        <v>7</v>
      </c>
      <c r="BU18" s="81"/>
      <c r="BV18" s="114">
        <f t="shared" si="10"/>
        <v>152</v>
      </c>
      <c r="BW18" s="82">
        <f t="shared" si="11"/>
        <v>6.608695652173913</v>
      </c>
      <c r="BX18" s="82">
        <f t="shared" si="12"/>
        <v>6.981132075471698</v>
      </c>
      <c r="BY18" s="148" t="s">
        <v>568</v>
      </c>
      <c r="BZ18" s="148" t="s">
        <v>522</v>
      </c>
      <c r="CA18" s="81">
        <v>8</v>
      </c>
      <c r="CB18" s="114"/>
      <c r="CC18" s="81">
        <v>7</v>
      </c>
      <c r="CD18" s="114"/>
      <c r="CE18" s="81">
        <v>7</v>
      </c>
      <c r="CF18" s="114"/>
      <c r="CG18" s="81">
        <v>9</v>
      </c>
      <c r="CH18" s="114"/>
      <c r="CI18" s="81">
        <v>9</v>
      </c>
      <c r="CJ18" s="114"/>
      <c r="CK18" s="81">
        <v>7</v>
      </c>
      <c r="CL18" s="114"/>
      <c r="CM18" s="81">
        <v>7</v>
      </c>
      <c r="CN18" s="114"/>
      <c r="CO18" s="176">
        <f t="shared" si="13"/>
        <v>248</v>
      </c>
      <c r="CP18" s="177">
        <f t="shared" si="14"/>
        <v>7.75</v>
      </c>
      <c r="CQ18" s="81">
        <v>8</v>
      </c>
      <c r="CR18" s="114"/>
      <c r="CS18" s="81">
        <v>8</v>
      </c>
      <c r="CT18" s="114"/>
      <c r="CU18" s="81">
        <v>8</v>
      </c>
      <c r="CV18" s="114"/>
      <c r="CW18" s="81">
        <v>9</v>
      </c>
      <c r="CX18" s="114"/>
      <c r="CY18" s="81">
        <v>9</v>
      </c>
      <c r="CZ18" s="114"/>
      <c r="DA18" s="176">
        <f t="shared" si="15"/>
        <v>193</v>
      </c>
      <c r="DB18" s="82">
        <f t="shared" si="16"/>
        <v>8.391304347826088</v>
      </c>
      <c r="DC18" s="82">
        <f t="shared" si="17"/>
        <v>8.018181818181818</v>
      </c>
      <c r="DD18" s="176"/>
      <c r="DE18" s="81"/>
      <c r="DF18" s="176"/>
      <c r="DG18" s="81"/>
      <c r="DH18" s="176"/>
      <c r="DI18" s="81"/>
      <c r="DJ18" s="176"/>
      <c r="DK18" s="81"/>
      <c r="DL18" s="176"/>
      <c r="DM18" s="81"/>
      <c r="DN18" s="176"/>
      <c r="DO18" s="81"/>
      <c r="DP18" s="176"/>
      <c r="DQ18" s="81"/>
      <c r="DR18" s="114"/>
    </row>
    <row r="19" spans="1:122" ht="15.75">
      <c r="A19" s="4">
        <v>13</v>
      </c>
      <c r="B19" s="13" t="s">
        <v>121</v>
      </c>
      <c r="C19" s="24" t="s">
        <v>219</v>
      </c>
      <c r="D19" s="11">
        <v>33754</v>
      </c>
      <c r="E19" s="4" t="s">
        <v>101</v>
      </c>
      <c r="F19" s="16" t="s">
        <v>220</v>
      </c>
      <c r="G19" s="17" t="s">
        <v>62</v>
      </c>
      <c r="H19" s="81">
        <v>7</v>
      </c>
      <c r="I19" s="81"/>
      <c r="J19" s="81">
        <v>7</v>
      </c>
      <c r="K19" s="81"/>
      <c r="L19" s="81">
        <v>7</v>
      </c>
      <c r="M19" s="81"/>
      <c r="N19" s="81">
        <v>5</v>
      </c>
      <c r="O19" s="81"/>
      <c r="P19" s="81">
        <v>7</v>
      </c>
      <c r="Q19" s="81"/>
      <c r="R19" s="81">
        <v>5</v>
      </c>
      <c r="S19" s="81"/>
      <c r="T19" s="81">
        <v>6</v>
      </c>
      <c r="U19" s="81"/>
      <c r="V19" s="81">
        <f t="shared" si="0"/>
        <v>134</v>
      </c>
      <c r="W19" s="83">
        <f t="shared" si="1"/>
        <v>6.090909090909091</v>
      </c>
      <c r="X19" s="81">
        <v>7</v>
      </c>
      <c r="Y19" s="81"/>
      <c r="Z19" s="81">
        <v>7</v>
      </c>
      <c r="AA19" s="81"/>
      <c r="AB19" s="81">
        <v>7</v>
      </c>
      <c r="AC19" s="81"/>
      <c r="AD19" s="81">
        <v>6</v>
      </c>
      <c r="AE19" s="81"/>
      <c r="AF19" s="81">
        <v>5</v>
      </c>
      <c r="AG19" s="81"/>
      <c r="AH19" s="81">
        <v>6</v>
      </c>
      <c r="AI19" s="81"/>
      <c r="AJ19" s="81">
        <v>7</v>
      </c>
      <c r="AK19" s="81"/>
      <c r="AL19" s="81">
        <f t="shared" si="2"/>
        <v>164</v>
      </c>
      <c r="AM19" s="83">
        <f t="shared" si="3"/>
        <v>6.3076923076923075</v>
      </c>
      <c r="AN19" s="83">
        <f t="shared" si="4"/>
        <v>6.208333333333333</v>
      </c>
      <c r="AO19" s="43" t="str">
        <f t="shared" si="5"/>
        <v>TB Kh¸</v>
      </c>
      <c r="AP19" s="81">
        <f t="shared" si="6"/>
        <v>0</v>
      </c>
      <c r="AQ19" s="44" t="str">
        <f t="shared" si="7"/>
        <v>Lªn líp</v>
      </c>
      <c r="AR19" s="81">
        <v>7</v>
      </c>
      <c r="AS19" s="81"/>
      <c r="AT19" s="81">
        <v>7</v>
      </c>
      <c r="AU19" s="81"/>
      <c r="AV19" s="81">
        <v>7</v>
      </c>
      <c r="AW19" s="81"/>
      <c r="AX19" s="81">
        <v>6</v>
      </c>
      <c r="AY19" s="81"/>
      <c r="AZ19" s="81">
        <v>7</v>
      </c>
      <c r="BA19" s="81"/>
      <c r="BB19" s="81">
        <v>7</v>
      </c>
      <c r="BC19" s="81"/>
      <c r="BD19" s="81">
        <v>5</v>
      </c>
      <c r="BE19" s="81"/>
      <c r="BF19" s="81">
        <v>6</v>
      </c>
      <c r="BG19" s="81"/>
      <c r="BH19" s="81">
        <f t="shared" si="8"/>
        <v>195</v>
      </c>
      <c r="BI19" s="82">
        <f t="shared" si="9"/>
        <v>6.5</v>
      </c>
      <c r="BJ19" s="81">
        <v>6</v>
      </c>
      <c r="BK19" s="81"/>
      <c r="BL19" s="81">
        <v>8</v>
      </c>
      <c r="BM19" s="81"/>
      <c r="BN19" s="81">
        <v>7</v>
      </c>
      <c r="BO19" s="81"/>
      <c r="BP19" s="81">
        <v>6</v>
      </c>
      <c r="BQ19" s="81"/>
      <c r="BR19" s="81">
        <v>6</v>
      </c>
      <c r="BS19" s="81"/>
      <c r="BT19" s="81">
        <v>6</v>
      </c>
      <c r="BU19" s="81"/>
      <c r="BV19" s="114">
        <f t="shared" si="10"/>
        <v>150</v>
      </c>
      <c r="BW19" s="82">
        <f t="shared" si="11"/>
        <v>6.521739130434782</v>
      </c>
      <c r="BX19" s="82">
        <f t="shared" si="12"/>
        <v>6.509433962264151</v>
      </c>
      <c r="BY19" s="148" t="s">
        <v>568</v>
      </c>
      <c r="BZ19" s="148" t="s">
        <v>522</v>
      </c>
      <c r="CA19" s="81">
        <v>6</v>
      </c>
      <c r="CB19" s="114">
        <v>4</v>
      </c>
      <c r="CC19" s="81">
        <v>8</v>
      </c>
      <c r="CD19" s="114"/>
      <c r="CE19" s="81">
        <v>7</v>
      </c>
      <c r="CF19" s="114"/>
      <c r="CG19" s="81">
        <v>7</v>
      </c>
      <c r="CH19" s="114"/>
      <c r="CI19" s="81">
        <v>5</v>
      </c>
      <c r="CJ19" s="114"/>
      <c r="CK19" s="81">
        <v>7</v>
      </c>
      <c r="CL19" s="114"/>
      <c r="CM19" s="81">
        <v>8</v>
      </c>
      <c r="CN19" s="114"/>
      <c r="CO19" s="176">
        <f t="shared" si="13"/>
        <v>222</v>
      </c>
      <c r="CP19" s="177">
        <f t="shared" si="14"/>
        <v>6.9375</v>
      </c>
      <c r="CQ19" s="81">
        <v>9</v>
      </c>
      <c r="CR19" s="114"/>
      <c r="CS19" s="81">
        <v>8</v>
      </c>
      <c r="CT19" s="114"/>
      <c r="CU19" s="81">
        <v>9</v>
      </c>
      <c r="CV19" s="114"/>
      <c r="CW19" s="81">
        <v>8</v>
      </c>
      <c r="CX19" s="114"/>
      <c r="CY19" s="81">
        <v>8</v>
      </c>
      <c r="CZ19" s="114"/>
      <c r="DA19" s="176">
        <f t="shared" si="15"/>
        <v>192</v>
      </c>
      <c r="DB19" s="82">
        <f t="shared" si="16"/>
        <v>8.347826086956522</v>
      </c>
      <c r="DC19" s="82">
        <f t="shared" si="17"/>
        <v>7.527272727272727</v>
      </c>
      <c r="DD19" s="176"/>
      <c r="DE19" s="81"/>
      <c r="DF19" s="176"/>
      <c r="DG19" s="81"/>
      <c r="DH19" s="176"/>
      <c r="DI19" s="81"/>
      <c r="DJ19" s="176"/>
      <c r="DK19" s="81"/>
      <c r="DL19" s="176"/>
      <c r="DM19" s="81"/>
      <c r="DN19" s="176"/>
      <c r="DO19" s="81"/>
      <c r="DP19" s="176"/>
      <c r="DQ19" s="81"/>
      <c r="DR19" s="114"/>
    </row>
    <row r="20" spans="1:122" ht="15.75">
      <c r="A20" s="4">
        <v>33</v>
      </c>
      <c r="B20" s="13" t="s">
        <v>168</v>
      </c>
      <c r="C20" s="24" t="s">
        <v>248</v>
      </c>
      <c r="D20" s="11">
        <v>33778</v>
      </c>
      <c r="E20" s="4" t="s">
        <v>101</v>
      </c>
      <c r="F20" s="16" t="s">
        <v>249</v>
      </c>
      <c r="G20" s="17" t="s">
        <v>68</v>
      </c>
      <c r="H20" s="81">
        <v>7</v>
      </c>
      <c r="I20" s="81"/>
      <c r="J20" s="81">
        <v>7</v>
      </c>
      <c r="K20" s="81"/>
      <c r="L20" s="81">
        <v>7</v>
      </c>
      <c r="M20" s="81"/>
      <c r="N20" s="81">
        <v>6</v>
      </c>
      <c r="O20" s="81"/>
      <c r="P20" s="81">
        <v>6</v>
      </c>
      <c r="Q20" s="81"/>
      <c r="R20" s="81">
        <v>5</v>
      </c>
      <c r="S20" s="81">
        <v>4</v>
      </c>
      <c r="T20" s="81">
        <v>8</v>
      </c>
      <c r="U20" s="81"/>
      <c r="V20" s="81">
        <f t="shared" si="0"/>
        <v>142</v>
      </c>
      <c r="W20" s="83">
        <f t="shared" si="1"/>
        <v>6.454545454545454</v>
      </c>
      <c r="X20" s="81">
        <v>7</v>
      </c>
      <c r="Y20" s="81"/>
      <c r="Z20" s="81">
        <v>6</v>
      </c>
      <c r="AA20" s="81"/>
      <c r="AB20" s="81">
        <v>7</v>
      </c>
      <c r="AC20" s="81"/>
      <c r="AD20" s="81">
        <v>5</v>
      </c>
      <c r="AE20" s="81"/>
      <c r="AF20" s="81">
        <v>5</v>
      </c>
      <c r="AG20" s="81"/>
      <c r="AH20" s="81">
        <v>6</v>
      </c>
      <c r="AI20" s="81"/>
      <c r="AJ20" s="81">
        <v>7</v>
      </c>
      <c r="AK20" s="81"/>
      <c r="AL20" s="81">
        <f t="shared" si="2"/>
        <v>158</v>
      </c>
      <c r="AM20" s="83">
        <f t="shared" si="3"/>
        <v>6.076923076923077</v>
      </c>
      <c r="AN20" s="83">
        <f t="shared" si="4"/>
        <v>6.25</v>
      </c>
      <c r="AO20" s="43" t="str">
        <f t="shared" si="5"/>
        <v>TB Kh¸</v>
      </c>
      <c r="AP20" s="81">
        <f t="shared" si="6"/>
        <v>0</v>
      </c>
      <c r="AQ20" s="44" t="str">
        <f t="shared" si="7"/>
        <v>Lªn líp</v>
      </c>
      <c r="AR20" s="81">
        <v>7</v>
      </c>
      <c r="AS20" s="81"/>
      <c r="AT20" s="81">
        <v>6</v>
      </c>
      <c r="AU20" s="81"/>
      <c r="AV20" s="81">
        <v>6</v>
      </c>
      <c r="AW20" s="81"/>
      <c r="AX20" s="81">
        <v>6</v>
      </c>
      <c r="AY20" s="81">
        <v>4</v>
      </c>
      <c r="AZ20" s="81">
        <v>6</v>
      </c>
      <c r="BA20" s="81"/>
      <c r="BB20" s="81">
        <v>6</v>
      </c>
      <c r="BC20" s="81"/>
      <c r="BD20" s="81">
        <v>5</v>
      </c>
      <c r="BE20" s="81"/>
      <c r="BF20" s="81">
        <v>6</v>
      </c>
      <c r="BG20" s="81"/>
      <c r="BH20" s="81">
        <f t="shared" si="8"/>
        <v>181</v>
      </c>
      <c r="BI20" s="82">
        <f t="shared" si="9"/>
        <v>6.033333333333333</v>
      </c>
      <c r="BJ20" s="81">
        <v>8</v>
      </c>
      <c r="BK20" s="81"/>
      <c r="BL20" s="81">
        <v>8</v>
      </c>
      <c r="BM20" s="81"/>
      <c r="BN20" s="81">
        <v>7</v>
      </c>
      <c r="BO20" s="81"/>
      <c r="BP20" s="81">
        <v>6</v>
      </c>
      <c r="BQ20" s="81"/>
      <c r="BR20" s="81">
        <v>7</v>
      </c>
      <c r="BS20" s="81"/>
      <c r="BT20" s="81">
        <v>6</v>
      </c>
      <c r="BU20" s="81"/>
      <c r="BV20" s="114">
        <f t="shared" si="10"/>
        <v>161</v>
      </c>
      <c r="BW20" s="82">
        <f t="shared" si="11"/>
        <v>7</v>
      </c>
      <c r="BX20" s="82">
        <f t="shared" si="12"/>
        <v>6.452830188679245</v>
      </c>
      <c r="BY20" s="148" t="s">
        <v>568</v>
      </c>
      <c r="BZ20" s="148" t="s">
        <v>522</v>
      </c>
      <c r="CA20" s="81">
        <v>6</v>
      </c>
      <c r="CB20" s="114"/>
      <c r="CC20" s="81">
        <v>8</v>
      </c>
      <c r="CD20" s="114"/>
      <c r="CE20" s="81">
        <v>8</v>
      </c>
      <c r="CF20" s="114"/>
      <c r="CG20" s="81">
        <v>7</v>
      </c>
      <c r="CH20" s="114"/>
      <c r="CI20" s="81">
        <v>6</v>
      </c>
      <c r="CJ20" s="114"/>
      <c r="CK20" s="81">
        <v>7</v>
      </c>
      <c r="CL20" s="114"/>
      <c r="CM20" s="81">
        <v>7</v>
      </c>
      <c r="CN20" s="114"/>
      <c r="CO20" s="176">
        <f t="shared" si="13"/>
        <v>223</v>
      </c>
      <c r="CP20" s="177">
        <f t="shared" si="14"/>
        <v>6.96875</v>
      </c>
      <c r="CQ20" s="81">
        <v>9</v>
      </c>
      <c r="CR20" s="114"/>
      <c r="CS20" s="81">
        <v>8</v>
      </c>
      <c r="CT20" s="114"/>
      <c r="CU20" s="81">
        <v>8</v>
      </c>
      <c r="CV20" s="114"/>
      <c r="CW20" s="81">
        <v>8</v>
      </c>
      <c r="CX20" s="114"/>
      <c r="CY20" s="81">
        <v>8</v>
      </c>
      <c r="CZ20" s="114"/>
      <c r="DA20" s="176">
        <f t="shared" si="15"/>
        <v>188</v>
      </c>
      <c r="DB20" s="82">
        <f t="shared" si="16"/>
        <v>8.173913043478262</v>
      </c>
      <c r="DC20" s="82">
        <f t="shared" si="17"/>
        <v>7.472727272727273</v>
      </c>
      <c r="DD20" s="176"/>
      <c r="DE20" s="81"/>
      <c r="DF20" s="176"/>
      <c r="DG20" s="81"/>
      <c r="DH20" s="176"/>
      <c r="DI20" s="81"/>
      <c r="DJ20" s="176"/>
      <c r="DK20" s="81"/>
      <c r="DL20" s="176"/>
      <c r="DM20" s="81"/>
      <c r="DN20" s="176"/>
      <c r="DO20" s="81"/>
      <c r="DP20" s="176"/>
      <c r="DQ20" s="81"/>
      <c r="DR20" s="114"/>
    </row>
    <row r="21" spans="1:122" ht="15.75">
      <c r="A21" s="4">
        <v>57</v>
      </c>
      <c r="B21" s="13" t="s">
        <v>427</v>
      </c>
      <c r="C21" s="24" t="s">
        <v>108</v>
      </c>
      <c r="D21" s="11">
        <v>33731</v>
      </c>
      <c r="E21" s="4" t="s">
        <v>101</v>
      </c>
      <c r="F21" s="16" t="s">
        <v>371</v>
      </c>
      <c r="G21" s="17" t="s">
        <v>33</v>
      </c>
      <c r="H21" s="81">
        <v>8</v>
      </c>
      <c r="I21" s="81"/>
      <c r="J21" s="81">
        <v>6</v>
      </c>
      <c r="K21" s="81"/>
      <c r="L21" s="81">
        <v>7</v>
      </c>
      <c r="M21" s="81"/>
      <c r="N21" s="81">
        <v>6</v>
      </c>
      <c r="O21" s="81"/>
      <c r="P21" s="81"/>
      <c r="Q21" s="81"/>
      <c r="R21" s="81">
        <v>5</v>
      </c>
      <c r="S21" s="81"/>
      <c r="T21" s="81"/>
      <c r="U21" s="81"/>
      <c r="V21" s="81">
        <f t="shared" si="0"/>
        <v>92</v>
      </c>
      <c r="W21" s="83">
        <f t="shared" si="1"/>
        <v>4.181818181818182</v>
      </c>
      <c r="X21" s="81">
        <v>7</v>
      </c>
      <c r="Y21" s="81"/>
      <c r="Z21" s="81">
        <v>7</v>
      </c>
      <c r="AA21" s="81"/>
      <c r="AB21" s="81">
        <v>6</v>
      </c>
      <c r="AC21" s="81"/>
      <c r="AD21" s="81">
        <v>6</v>
      </c>
      <c r="AE21" s="81"/>
      <c r="AF21" s="81">
        <v>5</v>
      </c>
      <c r="AG21" s="81">
        <v>4</v>
      </c>
      <c r="AH21" s="81">
        <v>7</v>
      </c>
      <c r="AI21" s="81"/>
      <c r="AJ21" s="81">
        <v>6</v>
      </c>
      <c r="AK21" s="81"/>
      <c r="AL21" s="81">
        <f t="shared" si="2"/>
        <v>162</v>
      </c>
      <c r="AM21" s="83">
        <f t="shared" si="3"/>
        <v>6.230769230769231</v>
      </c>
      <c r="AN21" s="83">
        <f t="shared" si="4"/>
        <v>5.291666666666667</v>
      </c>
      <c r="AO21" s="43" t="str">
        <f t="shared" si="5"/>
        <v>Trung b×nh</v>
      </c>
      <c r="AP21" s="81">
        <f t="shared" si="6"/>
        <v>7</v>
      </c>
      <c r="AQ21" s="44" t="str">
        <f t="shared" si="7"/>
        <v>Lªn líp</v>
      </c>
      <c r="AR21" s="81">
        <v>6</v>
      </c>
      <c r="AS21" s="81"/>
      <c r="AT21" s="81">
        <v>6</v>
      </c>
      <c r="AU21" s="81"/>
      <c r="AV21" s="81">
        <v>6</v>
      </c>
      <c r="AW21" s="81"/>
      <c r="AX21" s="81">
        <v>7</v>
      </c>
      <c r="AY21" s="81"/>
      <c r="AZ21" s="81">
        <v>6</v>
      </c>
      <c r="BA21" s="81"/>
      <c r="BB21" s="81">
        <v>7</v>
      </c>
      <c r="BC21" s="81"/>
      <c r="BD21" s="81">
        <v>5</v>
      </c>
      <c r="BE21" s="81"/>
      <c r="BF21" s="81">
        <v>5</v>
      </c>
      <c r="BG21" s="81"/>
      <c r="BH21" s="81">
        <f t="shared" si="8"/>
        <v>178</v>
      </c>
      <c r="BI21" s="82">
        <f t="shared" si="9"/>
        <v>5.933333333333334</v>
      </c>
      <c r="BJ21" s="81">
        <v>6</v>
      </c>
      <c r="BK21" s="81"/>
      <c r="BL21" s="81">
        <v>5</v>
      </c>
      <c r="BM21" s="81">
        <v>4</v>
      </c>
      <c r="BN21" s="81">
        <v>6</v>
      </c>
      <c r="BO21" s="81"/>
      <c r="BP21" s="81">
        <v>7</v>
      </c>
      <c r="BQ21" s="81"/>
      <c r="BR21" s="81">
        <v>7</v>
      </c>
      <c r="BS21" s="81"/>
      <c r="BT21" s="81">
        <v>6</v>
      </c>
      <c r="BU21" s="81"/>
      <c r="BV21" s="114">
        <f t="shared" si="10"/>
        <v>142</v>
      </c>
      <c r="BW21" s="82">
        <f t="shared" si="11"/>
        <v>6.173913043478261</v>
      </c>
      <c r="BX21" s="82">
        <f t="shared" si="12"/>
        <v>6.037735849056604</v>
      </c>
      <c r="BY21" s="148" t="s">
        <v>568</v>
      </c>
      <c r="BZ21" s="148" t="s">
        <v>522</v>
      </c>
      <c r="CA21" s="81">
        <v>6</v>
      </c>
      <c r="CB21" s="114">
        <v>4</v>
      </c>
      <c r="CC21" s="81">
        <v>7</v>
      </c>
      <c r="CD21" s="114"/>
      <c r="CE21" s="81">
        <v>8</v>
      </c>
      <c r="CF21" s="114"/>
      <c r="CG21" s="81">
        <v>7</v>
      </c>
      <c r="CH21" s="114"/>
      <c r="CI21" s="81">
        <v>6</v>
      </c>
      <c r="CJ21" s="114"/>
      <c r="CK21" s="81">
        <v>6</v>
      </c>
      <c r="CL21" s="114"/>
      <c r="CM21" s="81">
        <v>7</v>
      </c>
      <c r="CN21" s="114"/>
      <c r="CO21" s="176">
        <f t="shared" si="13"/>
        <v>214</v>
      </c>
      <c r="CP21" s="177">
        <f t="shared" si="14"/>
        <v>6.6875</v>
      </c>
      <c r="CQ21" s="81">
        <v>9</v>
      </c>
      <c r="CR21" s="114"/>
      <c r="CS21" s="81">
        <v>8</v>
      </c>
      <c r="CT21" s="114"/>
      <c r="CU21" s="81">
        <v>8</v>
      </c>
      <c r="CV21" s="114"/>
      <c r="CW21" s="81">
        <v>8</v>
      </c>
      <c r="CX21" s="114"/>
      <c r="CY21" s="81">
        <v>8</v>
      </c>
      <c r="CZ21" s="114"/>
      <c r="DA21" s="176">
        <f t="shared" si="15"/>
        <v>188</v>
      </c>
      <c r="DB21" s="82">
        <f t="shared" si="16"/>
        <v>8.173913043478262</v>
      </c>
      <c r="DC21" s="82">
        <f t="shared" si="17"/>
        <v>7.3090909090909095</v>
      </c>
      <c r="DD21" s="176"/>
      <c r="DE21" s="81"/>
      <c r="DF21" s="176"/>
      <c r="DG21" s="81"/>
      <c r="DH21" s="176"/>
      <c r="DI21" s="81"/>
      <c r="DJ21" s="176"/>
      <c r="DK21" s="81"/>
      <c r="DL21" s="176"/>
      <c r="DM21" s="81"/>
      <c r="DN21" s="176"/>
      <c r="DO21" s="81"/>
      <c r="DP21" s="176"/>
      <c r="DQ21" s="81"/>
      <c r="DR21" s="114"/>
    </row>
    <row r="22" spans="1:122" ht="15.75">
      <c r="A22" s="4">
        <v>43</v>
      </c>
      <c r="B22" s="13" t="s">
        <v>174</v>
      </c>
      <c r="C22" s="24" t="s">
        <v>261</v>
      </c>
      <c r="D22" s="11">
        <v>33531</v>
      </c>
      <c r="E22" s="4" t="s">
        <v>101</v>
      </c>
      <c r="F22" s="16" t="s">
        <v>262</v>
      </c>
      <c r="G22" s="17" t="s">
        <v>68</v>
      </c>
      <c r="H22" s="81">
        <v>8</v>
      </c>
      <c r="I22" s="81"/>
      <c r="J22" s="81">
        <v>7</v>
      </c>
      <c r="K22" s="81"/>
      <c r="L22" s="81">
        <v>7</v>
      </c>
      <c r="M22" s="81"/>
      <c r="N22" s="81">
        <v>5</v>
      </c>
      <c r="O22" s="81"/>
      <c r="P22" s="81">
        <v>7</v>
      </c>
      <c r="Q22" s="81"/>
      <c r="R22" s="81">
        <v>7</v>
      </c>
      <c r="S22" s="81"/>
      <c r="T22" s="81">
        <v>5</v>
      </c>
      <c r="U22" s="81"/>
      <c r="V22" s="81">
        <f t="shared" si="0"/>
        <v>140</v>
      </c>
      <c r="W22" s="83">
        <f t="shared" si="1"/>
        <v>6.363636363636363</v>
      </c>
      <c r="X22" s="81">
        <v>7</v>
      </c>
      <c r="Y22" s="81"/>
      <c r="Z22" s="81">
        <v>7</v>
      </c>
      <c r="AA22" s="81"/>
      <c r="AB22" s="81">
        <v>6</v>
      </c>
      <c r="AC22" s="81"/>
      <c r="AD22" s="81">
        <v>7</v>
      </c>
      <c r="AE22" s="81"/>
      <c r="AF22" s="81">
        <v>6</v>
      </c>
      <c r="AG22" s="81"/>
      <c r="AH22" s="81">
        <v>6</v>
      </c>
      <c r="AI22" s="81"/>
      <c r="AJ22" s="81">
        <v>7</v>
      </c>
      <c r="AK22" s="81"/>
      <c r="AL22" s="81">
        <f t="shared" si="2"/>
        <v>168</v>
      </c>
      <c r="AM22" s="83">
        <f t="shared" si="3"/>
        <v>6.461538461538462</v>
      </c>
      <c r="AN22" s="83">
        <f t="shared" si="4"/>
        <v>6.416666666666667</v>
      </c>
      <c r="AO22" s="43" t="str">
        <f t="shared" si="5"/>
        <v>TB Kh¸</v>
      </c>
      <c r="AP22" s="81">
        <f t="shared" si="6"/>
        <v>0</v>
      </c>
      <c r="AQ22" s="44" t="str">
        <f t="shared" si="7"/>
        <v>Lªn líp</v>
      </c>
      <c r="AR22" s="81">
        <v>8</v>
      </c>
      <c r="AS22" s="81"/>
      <c r="AT22" s="81">
        <v>7</v>
      </c>
      <c r="AU22" s="81"/>
      <c r="AV22" s="81">
        <v>7</v>
      </c>
      <c r="AW22" s="81"/>
      <c r="AX22" s="81">
        <v>7</v>
      </c>
      <c r="AY22" s="81"/>
      <c r="AZ22" s="81">
        <v>6</v>
      </c>
      <c r="BA22" s="81"/>
      <c r="BB22" s="81">
        <v>6</v>
      </c>
      <c r="BC22" s="81">
        <v>4</v>
      </c>
      <c r="BD22" s="81">
        <v>6</v>
      </c>
      <c r="BE22" s="81"/>
      <c r="BF22" s="81">
        <v>7</v>
      </c>
      <c r="BG22" s="81"/>
      <c r="BH22" s="81">
        <f t="shared" si="8"/>
        <v>205</v>
      </c>
      <c r="BI22" s="82">
        <f t="shared" si="9"/>
        <v>6.833333333333333</v>
      </c>
      <c r="BJ22" s="81">
        <v>6</v>
      </c>
      <c r="BK22" s="81"/>
      <c r="BL22" s="81">
        <v>9</v>
      </c>
      <c r="BM22" s="81"/>
      <c r="BN22" s="81">
        <v>5</v>
      </c>
      <c r="BO22" s="81"/>
      <c r="BP22" s="81">
        <v>5</v>
      </c>
      <c r="BQ22" s="81"/>
      <c r="BR22" s="81">
        <v>8</v>
      </c>
      <c r="BS22" s="81"/>
      <c r="BT22" s="81">
        <v>5</v>
      </c>
      <c r="BU22" s="81"/>
      <c r="BV22" s="114">
        <f t="shared" si="10"/>
        <v>144</v>
      </c>
      <c r="BW22" s="82">
        <f t="shared" si="11"/>
        <v>6.260869565217392</v>
      </c>
      <c r="BX22" s="82">
        <f t="shared" si="12"/>
        <v>6.584905660377358</v>
      </c>
      <c r="BY22" s="148" t="s">
        <v>568</v>
      </c>
      <c r="BZ22" s="148" t="s">
        <v>522</v>
      </c>
      <c r="CA22" s="81">
        <v>6</v>
      </c>
      <c r="CB22" s="114"/>
      <c r="CC22" s="81">
        <v>7</v>
      </c>
      <c r="CD22" s="114"/>
      <c r="CE22" s="81">
        <v>7</v>
      </c>
      <c r="CF22" s="114"/>
      <c r="CG22" s="81">
        <v>7</v>
      </c>
      <c r="CH22" s="114">
        <v>4</v>
      </c>
      <c r="CI22" s="81">
        <v>8</v>
      </c>
      <c r="CJ22" s="114"/>
      <c r="CK22" s="81">
        <v>7</v>
      </c>
      <c r="CL22" s="114"/>
      <c r="CM22" s="81">
        <v>6</v>
      </c>
      <c r="CN22" s="114"/>
      <c r="CO22" s="176">
        <f t="shared" si="13"/>
        <v>218</v>
      </c>
      <c r="CP22" s="177">
        <f t="shared" si="14"/>
        <v>6.8125</v>
      </c>
      <c r="CQ22" s="81">
        <v>9</v>
      </c>
      <c r="CR22" s="114"/>
      <c r="CS22" s="81">
        <v>8</v>
      </c>
      <c r="CT22" s="114"/>
      <c r="CU22" s="81">
        <v>7</v>
      </c>
      <c r="CV22" s="114"/>
      <c r="CW22" s="81">
        <v>9</v>
      </c>
      <c r="CX22" s="114"/>
      <c r="CY22" s="81">
        <v>8</v>
      </c>
      <c r="CZ22" s="114"/>
      <c r="DA22" s="176">
        <f t="shared" si="15"/>
        <v>187</v>
      </c>
      <c r="DB22" s="82">
        <f t="shared" si="16"/>
        <v>8.130434782608695</v>
      </c>
      <c r="DC22" s="82">
        <f t="shared" si="17"/>
        <v>7.363636363636363</v>
      </c>
      <c r="DD22" s="176"/>
      <c r="DE22" s="81"/>
      <c r="DF22" s="176"/>
      <c r="DG22" s="81"/>
      <c r="DH22" s="176"/>
      <c r="DI22" s="81"/>
      <c r="DJ22" s="176"/>
      <c r="DK22" s="81"/>
      <c r="DL22" s="176"/>
      <c r="DM22" s="81"/>
      <c r="DN22" s="176"/>
      <c r="DO22" s="81"/>
      <c r="DP22" s="176"/>
      <c r="DQ22" s="81"/>
      <c r="DR22" s="114"/>
    </row>
    <row r="23" spans="1:122" ht="15.75">
      <c r="A23" s="4">
        <v>52</v>
      </c>
      <c r="B23" s="13" t="s">
        <v>121</v>
      </c>
      <c r="C23" s="24" t="s">
        <v>188</v>
      </c>
      <c r="D23" s="11">
        <v>33356</v>
      </c>
      <c r="E23" s="4" t="s">
        <v>101</v>
      </c>
      <c r="F23" s="16" t="s">
        <v>240</v>
      </c>
      <c r="G23" s="17" t="s">
        <v>35</v>
      </c>
      <c r="H23" s="81">
        <v>7</v>
      </c>
      <c r="I23" s="81"/>
      <c r="J23" s="81">
        <v>7</v>
      </c>
      <c r="K23" s="81"/>
      <c r="L23" s="81">
        <v>6</v>
      </c>
      <c r="M23" s="81"/>
      <c r="N23" s="81">
        <v>6</v>
      </c>
      <c r="O23" s="81"/>
      <c r="P23" s="81">
        <v>8</v>
      </c>
      <c r="Q23" s="81"/>
      <c r="R23" s="81">
        <v>5</v>
      </c>
      <c r="S23" s="81"/>
      <c r="T23" s="81">
        <v>8</v>
      </c>
      <c r="U23" s="81"/>
      <c r="V23" s="81">
        <f t="shared" si="0"/>
        <v>141</v>
      </c>
      <c r="W23" s="83">
        <f t="shared" si="1"/>
        <v>6.409090909090909</v>
      </c>
      <c r="X23" s="81">
        <v>7</v>
      </c>
      <c r="Y23" s="81"/>
      <c r="Z23" s="81">
        <v>8</v>
      </c>
      <c r="AA23" s="81"/>
      <c r="AB23" s="81">
        <v>8</v>
      </c>
      <c r="AC23" s="81"/>
      <c r="AD23" s="81">
        <v>7</v>
      </c>
      <c r="AE23" s="81"/>
      <c r="AF23" s="81">
        <v>5</v>
      </c>
      <c r="AG23" s="81"/>
      <c r="AH23" s="81">
        <v>7</v>
      </c>
      <c r="AI23" s="81"/>
      <c r="AJ23" s="81">
        <v>8</v>
      </c>
      <c r="AK23" s="81"/>
      <c r="AL23" s="81">
        <f t="shared" si="2"/>
        <v>182</v>
      </c>
      <c r="AM23" s="83">
        <f t="shared" si="3"/>
        <v>7</v>
      </c>
      <c r="AN23" s="83">
        <f t="shared" si="4"/>
        <v>6.729166666666667</v>
      </c>
      <c r="AO23" s="43" t="str">
        <f t="shared" si="5"/>
        <v>TB Kh¸</v>
      </c>
      <c r="AP23" s="81">
        <f t="shared" si="6"/>
        <v>0</v>
      </c>
      <c r="AQ23" s="44" t="str">
        <f t="shared" si="7"/>
        <v>Lªn líp</v>
      </c>
      <c r="AR23" s="81">
        <v>7</v>
      </c>
      <c r="AS23" s="81"/>
      <c r="AT23" s="81">
        <v>7</v>
      </c>
      <c r="AU23" s="81"/>
      <c r="AV23" s="81">
        <v>5</v>
      </c>
      <c r="AW23" s="81"/>
      <c r="AX23" s="81">
        <v>7</v>
      </c>
      <c r="AY23" s="81"/>
      <c r="AZ23" s="81">
        <v>8</v>
      </c>
      <c r="BA23" s="81"/>
      <c r="BB23" s="81">
        <v>7</v>
      </c>
      <c r="BC23" s="81"/>
      <c r="BD23" s="81">
        <v>5</v>
      </c>
      <c r="BE23" s="81"/>
      <c r="BF23" s="81">
        <v>8</v>
      </c>
      <c r="BG23" s="81"/>
      <c r="BH23" s="81">
        <f t="shared" si="8"/>
        <v>199</v>
      </c>
      <c r="BI23" s="82">
        <f t="shared" si="9"/>
        <v>6.633333333333334</v>
      </c>
      <c r="BJ23" s="81">
        <v>6</v>
      </c>
      <c r="BK23" s="81"/>
      <c r="BL23" s="81">
        <v>8</v>
      </c>
      <c r="BM23" s="81"/>
      <c r="BN23" s="81">
        <v>7</v>
      </c>
      <c r="BO23" s="81"/>
      <c r="BP23" s="81">
        <v>8</v>
      </c>
      <c r="BQ23" s="81"/>
      <c r="BR23" s="81">
        <v>6</v>
      </c>
      <c r="BS23" s="81"/>
      <c r="BT23" s="81">
        <v>6</v>
      </c>
      <c r="BU23" s="81"/>
      <c r="BV23" s="114">
        <f t="shared" si="10"/>
        <v>160</v>
      </c>
      <c r="BW23" s="82">
        <f t="shared" si="11"/>
        <v>6.956521739130435</v>
      </c>
      <c r="BX23" s="82">
        <f t="shared" si="12"/>
        <v>6.773584905660377</v>
      </c>
      <c r="BY23" s="148" t="s">
        <v>568</v>
      </c>
      <c r="BZ23" s="148" t="s">
        <v>522</v>
      </c>
      <c r="CA23" s="81">
        <v>6</v>
      </c>
      <c r="CB23" s="114">
        <v>4</v>
      </c>
      <c r="CC23" s="81">
        <v>8</v>
      </c>
      <c r="CD23" s="114"/>
      <c r="CE23" s="81">
        <v>8</v>
      </c>
      <c r="CF23" s="114"/>
      <c r="CG23" s="81">
        <v>8</v>
      </c>
      <c r="CH23" s="114"/>
      <c r="CI23" s="81">
        <v>6</v>
      </c>
      <c r="CJ23" s="114"/>
      <c r="CK23" s="81">
        <v>7</v>
      </c>
      <c r="CL23" s="114"/>
      <c r="CM23" s="81">
        <v>7</v>
      </c>
      <c r="CN23" s="114"/>
      <c r="CO23" s="176">
        <f t="shared" si="13"/>
        <v>229</v>
      </c>
      <c r="CP23" s="177">
        <f t="shared" si="14"/>
        <v>7.15625</v>
      </c>
      <c r="CQ23" s="81">
        <v>9</v>
      </c>
      <c r="CR23" s="114"/>
      <c r="CS23" s="81">
        <v>8</v>
      </c>
      <c r="CT23" s="114"/>
      <c r="CU23" s="81">
        <v>8</v>
      </c>
      <c r="CV23" s="114"/>
      <c r="CW23" s="81">
        <v>9</v>
      </c>
      <c r="CX23" s="114"/>
      <c r="CY23" s="81">
        <v>7</v>
      </c>
      <c r="CZ23" s="114"/>
      <c r="DA23" s="176">
        <f t="shared" si="15"/>
        <v>185</v>
      </c>
      <c r="DB23" s="82">
        <f t="shared" si="16"/>
        <v>8.043478260869565</v>
      </c>
      <c r="DC23" s="82">
        <f t="shared" si="17"/>
        <v>7.527272727272727</v>
      </c>
      <c r="DD23" s="176"/>
      <c r="DE23" s="81"/>
      <c r="DF23" s="176"/>
      <c r="DG23" s="81"/>
      <c r="DH23" s="176"/>
      <c r="DI23" s="81"/>
      <c r="DJ23" s="176"/>
      <c r="DK23" s="81"/>
      <c r="DL23" s="176"/>
      <c r="DM23" s="81"/>
      <c r="DN23" s="176"/>
      <c r="DO23" s="81"/>
      <c r="DP23" s="176"/>
      <c r="DQ23" s="81"/>
      <c r="DR23" s="114"/>
    </row>
    <row r="24" spans="1:122" ht="15.75">
      <c r="A24" s="4">
        <v>2</v>
      </c>
      <c r="B24" s="13" t="s">
        <v>120</v>
      </c>
      <c r="C24" s="24" t="s">
        <v>113</v>
      </c>
      <c r="D24" s="11">
        <v>33375</v>
      </c>
      <c r="E24" s="4" t="s">
        <v>101</v>
      </c>
      <c r="F24" s="16" t="s">
        <v>200</v>
      </c>
      <c r="G24" s="17" t="s">
        <v>91</v>
      </c>
      <c r="H24" s="81">
        <v>7</v>
      </c>
      <c r="I24" s="81"/>
      <c r="J24" s="81">
        <v>7</v>
      </c>
      <c r="K24" s="81"/>
      <c r="L24" s="81">
        <v>7</v>
      </c>
      <c r="M24" s="81"/>
      <c r="N24" s="81">
        <v>5</v>
      </c>
      <c r="O24" s="81">
        <v>4</v>
      </c>
      <c r="P24" s="81">
        <v>7</v>
      </c>
      <c r="Q24" s="81"/>
      <c r="R24" s="81">
        <v>5</v>
      </c>
      <c r="S24" s="81"/>
      <c r="T24" s="81">
        <v>8</v>
      </c>
      <c r="U24" s="81"/>
      <c r="V24" s="81">
        <f t="shared" si="0"/>
        <v>142</v>
      </c>
      <c r="W24" s="83">
        <f t="shared" si="1"/>
        <v>6.454545454545454</v>
      </c>
      <c r="X24" s="81">
        <v>7</v>
      </c>
      <c r="Y24" s="81"/>
      <c r="Z24" s="81">
        <v>7</v>
      </c>
      <c r="AA24" s="81"/>
      <c r="AB24" s="81">
        <v>7</v>
      </c>
      <c r="AC24" s="81"/>
      <c r="AD24" s="81">
        <v>6</v>
      </c>
      <c r="AE24" s="81"/>
      <c r="AF24" s="81">
        <v>8</v>
      </c>
      <c r="AG24" s="81"/>
      <c r="AH24" s="81">
        <v>8</v>
      </c>
      <c r="AI24" s="81"/>
      <c r="AJ24" s="81">
        <v>7</v>
      </c>
      <c r="AK24" s="81"/>
      <c r="AL24" s="81">
        <f t="shared" si="2"/>
        <v>189</v>
      </c>
      <c r="AM24" s="83">
        <f t="shared" si="3"/>
        <v>7.269230769230769</v>
      </c>
      <c r="AN24" s="83">
        <f t="shared" si="4"/>
        <v>6.895833333333333</v>
      </c>
      <c r="AO24" s="43" t="str">
        <f t="shared" si="5"/>
        <v>TB Kh¸</v>
      </c>
      <c r="AP24" s="81">
        <f t="shared" si="6"/>
        <v>0</v>
      </c>
      <c r="AQ24" s="44" t="str">
        <f t="shared" si="7"/>
        <v>Lªn líp</v>
      </c>
      <c r="AR24" s="81">
        <v>7</v>
      </c>
      <c r="AS24" s="81"/>
      <c r="AT24" s="81">
        <v>6</v>
      </c>
      <c r="AU24" s="81"/>
      <c r="AV24" s="81">
        <v>6</v>
      </c>
      <c r="AW24" s="81"/>
      <c r="AX24" s="81">
        <v>7</v>
      </c>
      <c r="AY24" s="81"/>
      <c r="AZ24" s="81">
        <v>5</v>
      </c>
      <c r="BA24" s="81"/>
      <c r="BB24" s="81">
        <v>6</v>
      </c>
      <c r="BC24" s="81"/>
      <c r="BD24" s="81">
        <v>6</v>
      </c>
      <c r="BE24" s="81"/>
      <c r="BF24" s="81">
        <v>6</v>
      </c>
      <c r="BG24" s="81"/>
      <c r="BH24" s="81">
        <f t="shared" si="8"/>
        <v>185</v>
      </c>
      <c r="BI24" s="82">
        <f t="shared" si="9"/>
        <v>6.166666666666667</v>
      </c>
      <c r="BJ24" s="81">
        <v>6</v>
      </c>
      <c r="BK24" s="81"/>
      <c r="BL24" s="81">
        <v>8</v>
      </c>
      <c r="BM24" s="81"/>
      <c r="BN24" s="81">
        <v>7</v>
      </c>
      <c r="BO24" s="81"/>
      <c r="BP24" s="81">
        <v>5</v>
      </c>
      <c r="BQ24" s="81"/>
      <c r="BR24" s="81">
        <v>8</v>
      </c>
      <c r="BS24" s="81"/>
      <c r="BT24" s="81">
        <v>7</v>
      </c>
      <c r="BU24" s="81"/>
      <c r="BV24" s="114">
        <f t="shared" si="10"/>
        <v>154</v>
      </c>
      <c r="BW24" s="82">
        <f t="shared" si="11"/>
        <v>6.695652173913044</v>
      </c>
      <c r="BX24" s="82">
        <f t="shared" si="12"/>
        <v>6.39622641509434</v>
      </c>
      <c r="BY24" s="148" t="s">
        <v>568</v>
      </c>
      <c r="BZ24" s="148" t="s">
        <v>522</v>
      </c>
      <c r="CA24" s="81">
        <v>8</v>
      </c>
      <c r="CB24" s="114"/>
      <c r="CC24" s="81">
        <v>7</v>
      </c>
      <c r="CD24" s="114"/>
      <c r="CE24" s="81">
        <v>7</v>
      </c>
      <c r="CF24" s="114"/>
      <c r="CG24" s="81">
        <v>7</v>
      </c>
      <c r="CH24" s="114"/>
      <c r="CI24" s="81">
        <v>8</v>
      </c>
      <c r="CJ24" s="114"/>
      <c r="CK24" s="81">
        <v>7</v>
      </c>
      <c r="CL24" s="114"/>
      <c r="CM24" s="81">
        <v>8</v>
      </c>
      <c r="CN24" s="114"/>
      <c r="CO24" s="176">
        <f t="shared" si="13"/>
        <v>238</v>
      </c>
      <c r="CP24" s="177">
        <f t="shared" si="14"/>
        <v>7.4375</v>
      </c>
      <c r="CQ24" s="81">
        <v>8</v>
      </c>
      <c r="CR24" s="114"/>
      <c r="CS24" s="81">
        <v>8</v>
      </c>
      <c r="CT24" s="114"/>
      <c r="CU24" s="81">
        <v>7</v>
      </c>
      <c r="CV24" s="114"/>
      <c r="CW24" s="81">
        <v>9</v>
      </c>
      <c r="CX24" s="114"/>
      <c r="CY24" s="81">
        <v>8</v>
      </c>
      <c r="CZ24" s="114"/>
      <c r="DA24" s="176">
        <f t="shared" si="15"/>
        <v>183</v>
      </c>
      <c r="DB24" s="82">
        <f t="shared" si="16"/>
        <v>7.956521739130435</v>
      </c>
      <c r="DC24" s="82">
        <f t="shared" si="17"/>
        <v>7.654545454545454</v>
      </c>
      <c r="DD24" s="176"/>
      <c r="DE24" s="81"/>
      <c r="DF24" s="176"/>
      <c r="DG24" s="81"/>
      <c r="DH24" s="176"/>
      <c r="DI24" s="81"/>
      <c r="DJ24" s="176"/>
      <c r="DK24" s="81"/>
      <c r="DL24" s="176"/>
      <c r="DM24" s="81"/>
      <c r="DN24" s="176"/>
      <c r="DO24" s="81"/>
      <c r="DP24" s="176"/>
      <c r="DQ24" s="81"/>
      <c r="DR24" s="114"/>
    </row>
    <row r="25" spans="1:122" ht="15.75">
      <c r="A25" s="4">
        <v>25</v>
      </c>
      <c r="B25" s="13" t="s">
        <v>164</v>
      </c>
      <c r="C25" s="24" t="s">
        <v>235</v>
      </c>
      <c r="D25" s="11">
        <v>33744</v>
      </c>
      <c r="E25" s="4" t="s">
        <v>101</v>
      </c>
      <c r="F25" s="16" t="s">
        <v>236</v>
      </c>
      <c r="G25" s="17" t="s">
        <v>62</v>
      </c>
      <c r="H25" s="81">
        <v>7</v>
      </c>
      <c r="I25" s="81"/>
      <c r="J25" s="81">
        <v>6</v>
      </c>
      <c r="K25" s="81"/>
      <c r="L25" s="81">
        <v>8</v>
      </c>
      <c r="M25" s="81"/>
      <c r="N25" s="81">
        <v>6</v>
      </c>
      <c r="O25" s="81"/>
      <c r="P25" s="81">
        <v>8</v>
      </c>
      <c r="Q25" s="81"/>
      <c r="R25" s="81">
        <v>8</v>
      </c>
      <c r="S25" s="81" t="s">
        <v>508</v>
      </c>
      <c r="T25" s="81">
        <v>5</v>
      </c>
      <c r="U25" s="81"/>
      <c r="V25" s="81">
        <f t="shared" si="0"/>
        <v>158</v>
      </c>
      <c r="W25" s="83">
        <f t="shared" si="1"/>
        <v>7.181818181818182</v>
      </c>
      <c r="X25" s="81">
        <v>6</v>
      </c>
      <c r="Y25" s="81"/>
      <c r="Z25" s="81">
        <v>7</v>
      </c>
      <c r="AA25" s="81"/>
      <c r="AB25" s="81">
        <v>7</v>
      </c>
      <c r="AC25" s="81"/>
      <c r="AD25" s="81">
        <v>5</v>
      </c>
      <c r="AE25" s="81"/>
      <c r="AF25" s="81">
        <v>7</v>
      </c>
      <c r="AG25" s="81"/>
      <c r="AH25" s="81">
        <v>7</v>
      </c>
      <c r="AI25" s="81"/>
      <c r="AJ25" s="81">
        <v>5</v>
      </c>
      <c r="AK25" s="81"/>
      <c r="AL25" s="81">
        <f t="shared" si="2"/>
        <v>167</v>
      </c>
      <c r="AM25" s="83">
        <f t="shared" si="3"/>
        <v>6.423076923076923</v>
      </c>
      <c r="AN25" s="83">
        <f t="shared" si="4"/>
        <v>6.770833333333333</v>
      </c>
      <c r="AO25" s="43" t="str">
        <f t="shared" si="5"/>
        <v>TB Kh¸</v>
      </c>
      <c r="AP25" s="81">
        <f t="shared" si="6"/>
        <v>0</v>
      </c>
      <c r="AQ25" s="44" t="str">
        <f t="shared" si="7"/>
        <v>Lªn líp</v>
      </c>
      <c r="AR25" s="81">
        <v>5</v>
      </c>
      <c r="AS25" s="81"/>
      <c r="AT25" s="81">
        <v>7</v>
      </c>
      <c r="AU25" s="81"/>
      <c r="AV25" s="81">
        <v>5</v>
      </c>
      <c r="AW25" s="81"/>
      <c r="AX25" s="81">
        <v>8</v>
      </c>
      <c r="AY25" s="81"/>
      <c r="AZ25" s="81">
        <v>8</v>
      </c>
      <c r="BA25" s="81"/>
      <c r="BB25" s="81">
        <v>7</v>
      </c>
      <c r="BC25" s="81"/>
      <c r="BD25" s="81">
        <v>5</v>
      </c>
      <c r="BE25" s="81"/>
      <c r="BF25" s="81">
        <v>6</v>
      </c>
      <c r="BG25" s="81"/>
      <c r="BH25" s="81">
        <f t="shared" si="8"/>
        <v>184</v>
      </c>
      <c r="BI25" s="82">
        <f t="shared" si="9"/>
        <v>6.133333333333334</v>
      </c>
      <c r="BJ25" s="81">
        <v>5</v>
      </c>
      <c r="BK25" s="81"/>
      <c r="BL25" s="81">
        <v>7</v>
      </c>
      <c r="BM25" s="81"/>
      <c r="BN25" s="81">
        <v>8</v>
      </c>
      <c r="BO25" s="81"/>
      <c r="BP25" s="81">
        <v>6</v>
      </c>
      <c r="BQ25" s="81"/>
      <c r="BR25" s="81">
        <v>8</v>
      </c>
      <c r="BS25" s="81"/>
      <c r="BT25" s="81">
        <v>5</v>
      </c>
      <c r="BU25" s="81"/>
      <c r="BV25" s="114">
        <f t="shared" si="10"/>
        <v>149</v>
      </c>
      <c r="BW25" s="82">
        <f t="shared" si="11"/>
        <v>6.478260869565218</v>
      </c>
      <c r="BX25" s="82">
        <f t="shared" si="12"/>
        <v>6.283018867924528</v>
      </c>
      <c r="BY25" s="148" t="s">
        <v>568</v>
      </c>
      <c r="BZ25" s="148" t="s">
        <v>522</v>
      </c>
      <c r="CA25" s="81">
        <v>8</v>
      </c>
      <c r="CB25" s="114"/>
      <c r="CC25" s="81">
        <v>6</v>
      </c>
      <c r="CD25" s="114"/>
      <c r="CE25" s="81">
        <v>8</v>
      </c>
      <c r="CF25" s="114"/>
      <c r="CG25" s="81">
        <v>7</v>
      </c>
      <c r="CH25" s="114"/>
      <c r="CI25" s="81">
        <v>6</v>
      </c>
      <c r="CJ25" s="114"/>
      <c r="CK25" s="81">
        <v>6</v>
      </c>
      <c r="CL25" s="114"/>
      <c r="CM25" s="81">
        <v>5</v>
      </c>
      <c r="CN25" s="114"/>
      <c r="CO25" s="176">
        <f t="shared" si="13"/>
        <v>206</v>
      </c>
      <c r="CP25" s="177">
        <f t="shared" si="14"/>
        <v>6.4375</v>
      </c>
      <c r="CQ25" s="81">
        <v>9</v>
      </c>
      <c r="CR25" s="114"/>
      <c r="CS25" s="81">
        <v>7</v>
      </c>
      <c r="CT25" s="114">
        <v>4</v>
      </c>
      <c r="CU25" s="81">
        <v>9</v>
      </c>
      <c r="CV25" s="114"/>
      <c r="CW25" s="81">
        <v>9</v>
      </c>
      <c r="CX25" s="114"/>
      <c r="CY25" s="81">
        <v>7</v>
      </c>
      <c r="CZ25" s="114"/>
      <c r="DA25" s="176">
        <f t="shared" si="15"/>
        <v>183</v>
      </c>
      <c r="DB25" s="82">
        <f t="shared" si="16"/>
        <v>7.956521739130435</v>
      </c>
      <c r="DC25" s="82">
        <f t="shared" si="17"/>
        <v>7.072727272727272</v>
      </c>
      <c r="DD25" s="176"/>
      <c r="DE25" s="81"/>
      <c r="DF25" s="176"/>
      <c r="DG25" s="81"/>
      <c r="DH25" s="176"/>
      <c r="DI25" s="81"/>
      <c r="DJ25" s="176"/>
      <c r="DK25" s="81"/>
      <c r="DL25" s="176"/>
      <c r="DM25" s="81"/>
      <c r="DN25" s="176"/>
      <c r="DO25" s="81"/>
      <c r="DP25" s="176"/>
      <c r="DQ25" s="81"/>
      <c r="DR25" s="114"/>
    </row>
    <row r="26" spans="1:122" ht="15.75">
      <c r="A26" s="4">
        <v>39</v>
      </c>
      <c r="B26" s="13" t="s">
        <v>6</v>
      </c>
      <c r="C26" s="24" t="s">
        <v>257</v>
      </c>
      <c r="D26" s="11">
        <v>33933</v>
      </c>
      <c r="E26" s="4" t="s">
        <v>48</v>
      </c>
      <c r="F26" s="16" t="s">
        <v>240</v>
      </c>
      <c r="G26" s="17" t="s">
        <v>94</v>
      </c>
      <c r="H26" s="81">
        <v>7</v>
      </c>
      <c r="I26" s="81"/>
      <c r="J26" s="81">
        <v>7</v>
      </c>
      <c r="K26" s="81"/>
      <c r="L26" s="81">
        <v>5</v>
      </c>
      <c r="M26" s="81"/>
      <c r="N26" s="81">
        <v>6</v>
      </c>
      <c r="O26" s="81"/>
      <c r="P26" s="81">
        <v>7</v>
      </c>
      <c r="Q26" s="81"/>
      <c r="R26" s="81">
        <v>6</v>
      </c>
      <c r="S26" s="81"/>
      <c r="T26" s="81">
        <v>7</v>
      </c>
      <c r="U26" s="81"/>
      <c r="V26" s="81">
        <f t="shared" si="0"/>
        <v>132</v>
      </c>
      <c r="W26" s="83">
        <f t="shared" si="1"/>
        <v>6</v>
      </c>
      <c r="X26" s="81">
        <v>5</v>
      </c>
      <c r="Y26" s="81"/>
      <c r="Z26" s="81">
        <v>6</v>
      </c>
      <c r="AA26" s="81"/>
      <c r="AB26" s="81">
        <v>7</v>
      </c>
      <c r="AC26" s="81"/>
      <c r="AD26" s="81">
        <v>5</v>
      </c>
      <c r="AE26" s="81"/>
      <c r="AF26" s="81">
        <v>5</v>
      </c>
      <c r="AG26" s="81"/>
      <c r="AH26" s="81">
        <v>8</v>
      </c>
      <c r="AI26" s="81"/>
      <c r="AJ26" s="81">
        <v>7</v>
      </c>
      <c r="AK26" s="81"/>
      <c r="AL26" s="81">
        <f t="shared" si="2"/>
        <v>162</v>
      </c>
      <c r="AM26" s="83">
        <f t="shared" si="3"/>
        <v>6.230769230769231</v>
      </c>
      <c r="AN26" s="83">
        <f t="shared" si="4"/>
        <v>6.125</v>
      </c>
      <c r="AO26" s="43" t="str">
        <f t="shared" si="5"/>
        <v>TB Kh¸</v>
      </c>
      <c r="AP26" s="81">
        <f t="shared" si="6"/>
        <v>0</v>
      </c>
      <c r="AQ26" s="44" t="str">
        <f t="shared" si="7"/>
        <v>Lªn líp</v>
      </c>
      <c r="AR26" s="81">
        <v>8</v>
      </c>
      <c r="AS26" s="81"/>
      <c r="AT26" s="81">
        <v>6</v>
      </c>
      <c r="AU26" s="81"/>
      <c r="AV26" s="81">
        <v>6</v>
      </c>
      <c r="AW26" s="81"/>
      <c r="AX26" s="81">
        <v>7</v>
      </c>
      <c r="AY26" s="81"/>
      <c r="AZ26" s="81">
        <v>8</v>
      </c>
      <c r="BA26" s="81"/>
      <c r="BB26" s="81">
        <v>8</v>
      </c>
      <c r="BC26" s="81"/>
      <c r="BD26" s="81">
        <v>6</v>
      </c>
      <c r="BE26" s="81"/>
      <c r="BF26" s="81">
        <v>6</v>
      </c>
      <c r="BG26" s="81">
        <v>4</v>
      </c>
      <c r="BH26" s="81">
        <f t="shared" si="8"/>
        <v>205</v>
      </c>
      <c r="BI26" s="82">
        <f t="shared" si="9"/>
        <v>6.833333333333333</v>
      </c>
      <c r="BJ26" s="81">
        <v>7</v>
      </c>
      <c r="BK26" s="81"/>
      <c r="BL26" s="81">
        <v>8</v>
      </c>
      <c r="BM26" s="81"/>
      <c r="BN26" s="81">
        <v>6</v>
      </c>
      <c r="BO26" s="81"/>
      <c r="BP26" s="81">
        <v>8</v>
      </c>
      <c r="BQ26" s="81"/>
      <c r="BR26" s="81">
        <v>8</v>
      </c>
      <c r="BS26" s="81"/>
      <c r="BT26" s="81">
        <v>6</v>
      </c>
      <c r="BU26" s="81"/>
      <c r="BV26" s="114">
        <f t="shared" si="10"/>
        <v>166</v>
      </c>
      <c r="BW26" s="82">
        <f t="shared" si="11"/>
        <v>7.217391304347826</v>
      </c>
      <c r="BX26" s="82">
        <f t="shared" si="12"/>
        <v>7</v>
      </c>
      <c r="BY26" s="148" t="s">
        <v>511</v>
      </c>
      <c r="BZ26" s="148" t="s">
        <v>522</v>
      </c>
      <c r="CA26" s="81">
        <v>8</v>
      </c>
      <c r="CB26" s="114"/>
      <c r="CC26" s="81">
        <v>9</v>
      </c>
      <c r="CD26" s="114"/>
      <c r="CE26" s="81">
        <v>8</v>
      </c>
      <c r="CF26" s="114"/>
      <c r="CG26" s="81">
        <v>7</v>
      </c>
      <c r="CH26" s="114"/>
      <c r="CI26" s="81">
        <v>8</v>
      </c>
      <c r="CJ26" s="114"/>
      <c r="CK26" s="81">
        <v>8</v>
      </c>
      <c r="CL26" s="114"/>
      <c r="CM26" s="81">
        <v>6</v>
      </c>
      <c r="CN26" s="114"/>
      <c r="CO26" s="176">
        <f t="shared" si="13"/>
        <v>242</v>
      </c>
      <c r="CP26" s="177">
        <f t="shared" si="14"/>
        <v>7.5625</v>
      </c>
      <c r="CQ26" s="81">
        <v>7</v>
      </c>
      <c r="CR26" s="114"/>
      <c r="CS26" s="81">
        <v>8</v>
      </c>
      <c r="CT26" s="114"/>
      <c r="CU26" s="81">
        <v>7</v>
      </c>
      <c r="CV26" s="114"/>
      <c r="CW26" s="81">
        <v>8</v>
      </c>
      <c r="CX26" s="114"/>
      <c r="CY26" s="81">
        <v>9</v>
      </c>
      <c r="CZ26" s="114"/>
      <c r="DA26" s="176">
        <f t="shared" si="15"/>
        <v>182</v>
      </c>
      <c r="DB26" s="82">
        <f t="shared" si="16"/>
        <v>7.913043478260869</v>
      </c>
      <c r="DC26" s="82">
        <f t="shared" si="17"/>
        <v>7.709090909090909</v>
      </c>
      <c r="DD26" s="176"/>
      <c r="DE26" s="81"/>
      <c r="DF26" s="176"/>
      <c r="DG26" s="81"/>
      <c r="DH26" s="176"/>
      <c r="DI26" s="81"/>
      <c r="DJ26" s="176"/>
      <c r="DK26" s="81"/>
      <c r="DL26" s="176"/>
      <c r="DM26" s="81"/>
      <c r="DN26" s="176"/>
      <c r="DO26" s="81"/>
      <c r="DP26" s="176"/>
      <c r="DQ26" s="81"/>
      <c r="DR26" s="114"/>
    </row>
    <row r="27" spans="1:122" ht="15.75">
      <c r="A27" s="4">
        <v>19</v>
      </c>
      <c r="B27" s="13" t="s">
        <v>134</v>
      </c>
      <c r="C27" s="24" t="s">
        <v>100</v>
      </c>
      <c r="D27" s="11">
        <v>33920</v>
      </c>
      <c r="E27" s="4" t="s">
        <v>101</v>
      </c>
      <c r="F27" s="16" t="s">
        <v>229</v>
      </c>
      <c r="G27" s="17" t="s">
        <v>62</v>
      </c>
      <c r="H27" s="81">
        <v>6</v>
      </c>
      <c r="I27" s="81"/>
      <c r="J27" s="81">
        <v>7</v>
      </c>
      <c r="K27" s="81"/>
      <c r="L27" s="81">
        <v>8</v>
      </c>
      <c r="M27" s="81"/>
      <c r="N27" s="81">
        <v>5</v>
      </c>
      <c r="O27" s="81"/>
      <c r="P27" s="81">
        <v>8</v>
      </c>
      <c r="Q27" s="81"/>
      <c r="R27" s="81">
        <v>5</v>
      </c>
      <c r="S27" s="81"/>
      <c r="T27" s="81">
        <v>8</v>
      </c>
      <c r="U27" s="81"/>
      <c r="V27" s="81">
        <f t="shared" si="0"/>
        <v>152</v>
      </c>
      <c r="W27" s="83">
        <f t="shared" si="1"/>
        <v>6.909090909090909</v>
      </c>
      <c r="X27" s="81">
        <v>6</v>
      </c>
      <c r="Y27" s="81"/>
      <c r="Z27" s="81">
        <v>7</v>
      </c>
      <c r="AA27" s="81"/>
      <c r="AB27" s="81">
        <v>7</v>
      </c>
      <c r="AC27" s="81"/>
      <c r="AD27" s="81">
        <v>5</v>
      </c>
      <c r="AE27" s="81"/>
      <c r="AF27" s="81">
        <v>6</v>
      </c>
      <c r="AG27" s="81"/>
      <c r="AH27" s="81">
        <v>5</v>
      </c>
      <c r="AI27" s="81"/>
      <c r="AJ27" s="81">
        <v>7</v>
      </c>
      <c r="AK27" s="81"/>
      <c r="AL27" s="81">
        <f t="shared" si="2"/>
        <v>158</v>
      </c>
      <c r="AM27" s="83">
        <f t="shared" si="3"/>
        <v>6.076923076923077</v>
      </c>
      <c r="AN27" s="83">
        <f t="shared" si="4"/>
        <v>6.458333333333333</v>
      </c>
      <c r="AO27" s="43" t="str">
        <f t="shared" si="5"/>
        <v>TB Kh¸</v>
      </c>
      <c r="AP27" s="81">
        <f t="shared" si="6"/>
        <v>0</v>
      </c>
      <c r="AQ27" s="44" t="str">
        <f t="shared" si="7"/>
        <v>Lªn líp</v>
      </c>
      <c r="AR27" s="81">
        <v>7</v>
      </c>
      <c r="AS27" s="81"/>
      <c r="AT27" s="81">
        <v>6</v>
      </c>
      <c r="AU27" s="81"/>
      <c r="AV27" s="81">
        <v>6</v>
      </c>
      <c r="AW27" s="81"/>
      <c r="AX27" s="81">
        <v>7</v>
      </c>
      <c r="AY27" s="81"/>
      <c r="AZ27" s="81">
        <v>6</v>
      </c>
      <c r="BA27" s="81"/>
      <c r="BB27" s="81">
        <v>6</v>
      </c>
      <c r="BC27" s="81"/>
      <c r="BD27" s="81">
        <v>8</v>
      </c>
      <c r="BE27" s="81"/>
      <c r="BF27" s="81">
        <v>8</v>
      </c>
      <c r="BG27" s="81"/>
      <c r="BH27" s="81">
        <f t="shared" si="8"/>
        <v>204</v>
      </c>
      <c r="BI27" s="82">
        <f t="shared" si="9"/>
        <v>6.8</v>
      </c>
      <c r="BJ27" s="81">
        <v>8</v>
      </c>
      <c r="BK27" s="81"/>
      <c r="BL27" s="81">
        <v>8</v>
      </c>
      <c r="BM27" s="81"/>
      <c r="BN27" s="81">
        <v>7</v>
      </c>
      <c r="BO27" s="81"/>
      <c r="BP27" s="81">
        <v>9</v>
      </c>
      <c r="BQ27" s="81"/>
      <c r="BR27" s="81">
        <v>7</v>
      </c>
      <c r="BS27" s="81"/>
      <c r="BT27" s="81">
        <v>6</v>
      </c>
      <c r="BU27" s="81"/>
      <c r="BV27" s="114">
        <f t="shared" si="10"/>
        <v>176</v>
      </c>
      <c r="BW27" s="82">
        <f t="shared" si="11"/>
        <v>7.6521739130434785</v>
      </c>
      <c r="BX27" s="82">
        <f t="shared" si="12"/>
        <v>7.169811320754717</v>
      </c>
      <c r="BY27" s="148" t="s">
        <v>511</v>
      </c>
      <c r="BZ27" s="148" t="s">
        <v>522</v>
      </c>
      <c r="CA27" s="81">
        <v>7</v>
      </c>
      <c r="CB27" s="114"/>
      <c r="CC27" s="81">
        <v>8</v>
      </c>
      <c r="CD27" s="114"/>
      <c r="CE27" s="81">
        <v>7</v>
      </c>
      <c r="CF27" s="114"/>
      <c r="CG27" s="81">
        <v>6</v>
      </c>
      <c r="CH27" s="114"/>
      <c r="CI27" s="81">
        <v>6</v>
      </c>
      <c r="CJ27" s="114"/>
      <c r="CK27" s="81">
        <v>7</v>
      </c>
      <c r="CL27" s="114"/>
      <c r="CM27" s="81">
        <v>8</v>
      </c>
      <c r="CN27" s="114"/>
      <c r="CO27" s="176">
        <f t="shared" si="13"/>
        <v>224</v>
      </c>
      <c r="CP27" s="177">
        <f t="shared" si="14"/>
        <v>7</v>
      </c>
      <c r="CQ27" s="81">
        <v>9</v>
      </c>
      <c r="CR27" s="114"/>
      <c r="CS27" s="81">
        <v>7</v>
      </c>
      <c r="CT27" s="114"/>
      <c r="CU27" s="81">
        <v>7</v>
      </c>
      <c r="CV27" s="114"/>
      <c r="CW27" s="81">
        <v>9</v>
      </c>
      <c r="CX27" s="114"/>
      <c r="CY27" s="81">
        <v>8</v>
      </c>
      <c r="CZ27" s="114"/>
      <c r="DA27" s="176">
        <f t="shared" si="15"/>
        <v>181</v>
      </c>
      <c r="DB27" s="82">
        <f t="shared" si="16"/>
        <v>7.869565217391305</v>
      </c>
      <c r="DC27" s="82">
        <f t="shared" si="17"/>
        <v>7.363636363636363</v>
      </c>
      <c r="DD27" s="176"/>
      <c r="DE27" s="81"/>
      <c r="DF27" s="176"/>
      <c r="DG27" s="81"/>
      <c r="DH27" s="176"/>
      <c r="DI27" s="81"/>
      <c r="DJ27" s="176"/>
      <c r="DK27" s="81"/>
      <c r="DL27" s="176"/>
      <c r="DM27" s="81"/>
      <c r="DN27" s="176"/>
      <c r="DO27" s="81"/>
      <c r="DP27" s="176"/>
      <c r="DQ27" s="81"/>
      <c r="DR27" s="114"/>
    </row>
    <row r="28" spans="1:122" ht="15.75">
      <c r="A28" s="4">
        <v>49</v>
      </c>
      <c r="B28" s="13" t="s">
        <v>272</v>
      </c>
      <c r="C28" s="24" t="s">
        <v>188</v>
      </c>
      <c r="D28" s="11">
        <v>33141</v>
      </c>
      <c r="E28" s="4" t="s">
        <v>101</v>
      </c>
      <c r="F28" s="16" t="s">
        <v>273</v>
      </c>
      <c r="G28" s="17" t="s">
        <v>94</v>
      </c>
      <c r="H28" s="81">
        <v>7</v>
      </c>
      <c r="I28" s="81"/>
      <c r="J28" s="81">
        <v>7</v>
      </c>
      <c r="K28" s="81"/>
      <c r="L28" s="81">
        <v>6</v>
      </c>
      <c r="M28" s="81"/>
      <c r="N28" s="81">
        <v>6</v>
      </c>
      <c r="O28" s="81"/>
      <c r="P28" s="81">
        <v>7</v>
      </c>
      <c r="Q28" s="81"/>
      <c r="R28" s="81">
        <v>7</v>
      </c>
      <c r="S28" s="81"/>
      <c r="T28" s="81">
        <v>8</v>
      </c>
      <c r="U28" s="81"/>
      <c r="V28" s="81">
        <f t="shared" si="0"/>
        <v>148</v>
      </c>
      <c r="W28" s="83">
        <f t="shared" si="1"/>
        <v>6.7272727272727275</v>
      </c>
      <c r="X28" s="81">
        <v>8</v>
      </c>
      <c r="Y28" s="81"/>
      <c r="Z28" s="81">
        <v>8</v>
      </c>
      <c r="AA28" s="81"/>
      <c r="AB28" s="81">
        <v>8</v>
      </c>
      <c r="AC28" s="81"/>
      <c r="AD28" s="81">
        <v>8</v>
      </c>
      <c r="AE28" s="81"/>
      <c r="AF28" s="81">
        <v>7</v>
      </c>
      <c r="AG28" s="81"/>
      <c r="AH28" s="81">
        <v>7</v>
      </c>
      <c r="AI28" s="81"/>
      <c r="AJ28" s="81">
        <v>7</v>
      </c>
      <c r="AK28" s="81"/>
      <c r="AL28" s="81">
        <f t="shared" si="2"/>
        <v>195</v>
      </c>
      <c r="AM28" s="83">
        <f t="shared" si="3"/>
        <v>7.5</v>
      </c>
      <c r="AN28" s="83">
        <f t="shared" si="4"/>
        <v>7.145833333333333</v>
      </c>
      <c r="AO28" s="43" t="str">
        <f t="shared" si="5"/>
        <v>Kh¸</v>
      </c>
      <c r="AP28" s="81">
        <f t="shared" si="6"/>
        <v>0</v>
      </c>
      <c r="AQ28" s="44" t="str">
        <f t="shared" si="7"/>
        <v>Lªn líp</v>
      </c>
      <c r="AR28" s="81">
        <v>6</v>
      </c>
      <c r="AS28" s="81"/>
      <c r="AT28" s="81">
        <v>7</v>
      </c>
      <c r="AU28" s="81"/>
      <c r="AV28" s="81">
        <v>8</v>
      </c>
      <c r="AW28" s="81"/>
      <c r="AX28" s="81">
        <v>7</v>
      </c>
      <c r="AY28" s="81"/>
      <c r="AZ28" s="81">
        <v>8</v>
      </c>
      <c r="BA28" s="81"/>
      <c r="BB28" s="81">
        <v>8</v>
      </c>
      <c r="BC28" s="81"/>
      <c r="BD28" s="81">
        <v>6</v>
      </c>
      <c r="BE28" s="81"/>
      <c r="BF28" s="81">
        <v>8</v>
      </c>
      <c r="BG28" s="81"/>
      <c r="BH28" s="81">
        <f t="shared" si="8"/>
        <v>216</v>
      </c>
      <c r="BI28" s="82">
        <f t="shared" si="9"/>
        <v>7.2</v>
      </c>
      <c r="BJ28" s="81">
        <v>7</v>
      </c>
      <c r="BK28" s="81"/>
      <c r="BL28" s="81">
        <v>8</v>
      </c>
      <c r="BM28" s="81">
        <v>4</v>
      </c>
      <c r="BN28" s="81">
        <v>5</v>
      </c>
      <c r="BO28" s="81"/>
      <c r="BP28" s="81">
        <v>8</v>
      </c>
      <c r="BQ28" s="81"/>
      <c r="BR28" s="81">
        <v>8</v>
      </c>
      <c r="BS28" s="81"/>
      <c r="BT28" s="81">
        <v>6</v>
      </c>
      <c r="BU28" s="81"/>
      <c r="BV28" s="114">
        <f t="shared" si="10"/>
        <v>162</v>
      </c>
      <c r="BW28" s="82">
        <f t="shared" si="11"/>
        <v>7.043478260869565</v>
      </c>
      <c r="BX28" s="82">
        <f t="shared" si="12"/>
        <v>7.132075471698113</v>
      </c>
      <c r="BY28" s="148" t="s">
        <v>511</v>
      </c>
      <c r="BZ28" s="148" t="s">
        <v>522</v>
      </c>
      <c r="CA28" s="81">
        <v>7</v>
      </c>
      <c r="CB28" s="114"/>
      <c r="CC28" s="81">
        <v>7</v>
      </c>
      <c r="CD28" s="114"/>
      <c r="CE28" s="81">
        <v>8</v>
      </c>
      <c r="CF28" s="114"/>
      <c r="CG28" s="81">
        <v>9</v>
      </c>
      <c r="CH28" s="114"/>
      <c r="CI28" s="81">
        <v>8</v>
      </c>
      <c r="CJ28" s="114"/>
      <c r="CK28" s="81">
        <v>7</v>
      </c>
      <c r="CL28" s="114"/>
      <c r="CM28" s="81">
        <v>8</v>
      </c>
      <c r="CN28" s="114"/>
      <c r="CO28" s="176">
        <f t="shared" si="13"/>
        <v>249</v>
      </c>
      <c r="CP28" s="177">
        <f t="shared" si="14"/>
        <v>7.78125</v>
      </c>
      <c r="CQ28" s="81">
        <v>8</v>
      </c>
      <c r="CR28" s="114"/>
      <c r="CS28" s="81">
        <v>6</v>
      </c>
      <c r="CT28" s="114"/>
      <c r="CU28" s="81">
        <v>8</v>
      </c>
      <c r="CV28" s="114"/>
      <c r="CW28" s="81">
        <v>9</v>
      </c>
      <c r="CX28" s="114"/>
      <c r="CY28" s="81">
        <v>9</v>
      </c>
      <c r="CZ28" s="114"/>
      <c r="DA28" s="176">
        <f t="shared" si="15"/>
        <v>181</v>
      </c>
      <c r="DB28" s="82">
        <f t="shared" si="16"/>
        <v>7.869565217391305</v>
      </c>
      <c r="DC28" s="82">
        <f t="shared" si="17"/>
        <v>7.818181818181818</v>
      </c>
      <c r="DD28" s="176"/>
      <c r="DE28" s="81"/>
      <c r="DF28" s="176"/>
      <c r="DG28" s="81"/>
      <c r="DH28" s="176"/>
      <c r="DI28" s="81"/>
      <c r="DJ28" s="176"/>
      <c r="DK28" s="81"/>
      <c r="DL28" s="176"/>
      <c r="DM28" s="81"/>
      <c r="DN28" s="176"/>
      <c r="DO28" s="81"/>
      <c r="DP28" s="176"/>
      <c r="DQ28" s="81"/>
      <c r="DR28" s="114"/>
    </row>
    <row r="29" spans="1:122" ht="15.75">
      <c r="A29" s="4">
        <v>15</v>
      </c>
      <c r="B29" s="13" t="s">
        <v>223</v>
      </c>
      <c r="C29" s="24" t="s">
        <v>144</v>
      </c>
      <c r="D29" s="11">
        <v>33438</v>
      </c>
      <c r="E29" s="4" t="s">
        <v>101</v>
      </c>
      <c r="F29" s="16" t="s">
        <v>224</v>
      </c>
      <c r="G29" s="17" t="s">
        <v>35</v>
      </c>
      <c r="H29" s="81">
        <v>7</v>
      </c>
      <c r="I29" s="81"/>
      <c r="J29" s="81">
        <v>7</v>
      </c>
      <c r="K29" s="81"/>
      <c r="L29" s="81">
        <v>5</v>
      </c>
      <c r="M29" s="81"/>
      <c r="N29" s="81">
        <v>5</v>
      </c>
      <c r="O29" s="81"/>
      <c r="P29" s="81">
        <v>8</v>
      </c>
      <c r="Q29" s="81"/>
      <c r="R29" s="81">
        <v>7</v>
      </c>
      <c r="S29" s="81"/>
      <c r="T29" s="81">
        <v>8</v>
      </c>
      <c r="U29" s="81"/>
      <c r="V29" s="81">
        <f t="shared" si="0"/>
        <v>141</v>
      </c>
      <c r="W29" s="83">
        <f t="shared" si="1"/>
        <v>6.409090909090909</v>
      </c>
      <c r="X29" s="81">
        <v>7</v>
      </c>
      <c r="Y29" s="81"/>
      <c r="Z29" s="81">
        <v>7</v>
      </c>
      <c r="AA29" s="81"/>
      <c r="AB29" s="81">
        <v>9</v>
      </c>
      <c r="AC29" s="81"/>
      <c r="AD29" s="81">
        <v>7</v>
      </c>
      <c r="AE29" s="81"/>
      <c r="AF29" s="81">
        <v>8</v>
      </c>
      <c r="AG29" s="81"/>
      <c r="AH29" s="81">
        <v>8</v>
      </c>
      <c r="AI29" s="81"/>
      <c r="AJ29" s="81">
        <v>7</v>
      </c>
      <c r="AK29" s="81"/>
      <c r="AL29" s="81">
        <f t="shared" si="2"/>
        <v>200</v>
      </c>
      <c r="AM29" s="83">
        <f t="shared" si="3"/>
        <v>7.6923076923076925</v>
      </c>
      <c r="AN29" s="83">
        <f t="shared" si="4"/>
        <v>7.104166666666667</v>
      </c>
      <c r="AO29" s="43" t="str">
        <f t="shared" si="5"/>
        <v>Kh¸</v>
      </c>
      <c r="AP29" s="81">
        <f t="shared" si="6"/>
        <v>0</v>
      </c>
      <c r="AQ29" s="44" t="str">
        <f t="shared" si="7"/>
        <v>Lªn líp</v>
      </c>
      <c r="AR29" s="81">
        <v>5</v>
      </c>
      <c r="AS29" s="81"/>
      <c r="AT29" s="81">
        <v>8</v>
      </c>
      <c r="AU29" s="81"/>
      <c r="AV29" s="81">
        <v>7</v>
      </c>
      <c r="AW29" s="81"/>
      <c r="AX29" s="81">
        <v>7</v>
      </c>
      <c r="AY29" s="81"/>
      <c r="AZ29" s="81">
        <v>9</v>
      </c>
      <c r="BA29" s="81"/>
      <c r="BB29" s="81">
        <v>5</v>
      </c>
      <c r="BC29" s="81"/>
      <c r="BD29" s="81">
        <v>5</v>
      </c>
      <c r="BE29" s="81"/>
      <c r="BF29" s="81">
        <v>7</v>
      </c>
      <c r="BG29" s="81"/>
      <c r="BH29" s="81">
        <f t="shared" si="8"/>
        <v>195</v>
      </c>
      <c r="BI29" s="82">
        <f t="shared" si="9"/>
        <v>6.5</v>
      </c>
      <c r="BJ29" s="81">
        <v>6</v>
      </c>
      <c r="BK29" s="81"/>
      <c r="BL29" s="81">
        <v>7</v>
      </c>
      <c r="BM29" s="81"/>
      <c r="BN29" s="81">
        <v>6</v>
      </c>
      <c r="BO29" s="81"/>
      <c r="BP29" s="81">
        <v>6</v>
      </c>
      <c r="BQ29" s="81"/>
      <c r="BR29" s="81">
        <v>7</v>
      </c>
      <c r="BS29" s="81"/>
      <c r="BT29" s="81">
        <v>5</v>
      </c>
      <c r="BU29" s="81"/>
      <c r="BV29" s="114">
        <f t="shared" si="10"/>
        <v>142</v>
      </c>
      <c r="BW29" s="82">
        <f t="shared" si="11"/>
        <v>6.173913043478261</v>
      </c>
      <c r="BX29" s="82">
        <f t="shared" si="12"/>
        <v>6.3584905660377355</v>
      </c>
      <c r="BY29" s="148" t="s">
        <v>568</v>
      </c>
      <c r="BZ29" s="148" t="s">
        <v>522</v>
      </c>
      <c r="CA29" s="81">
        <v>9</v>
      </c>
      <c r="CB29" s="114"/>
      <c r="CC29" s="81">
        <v>7</v>
      </c>
      <c r="CD29" s="114"/>
      <c r="CE29" s="81">
        <v>8</v>
      </c>
      <c r="CF29" s="114"/>
      <c r="CG29" s="81">
        <v>7</v>
      </c>
      <c r="CH29" s="114"/>
      <c r="CI29" s="81">
        <v>8</v>
      </c>
      <c r="CJ29" s="114"/>
      <c r="CK29" s="81">
        <v>7</v>
      </c>
      <c r="CL29" s="114"/>
      <c r="CM29" s="81">
        <v>7</v>
      </c>
      <c r="CN29" s="114"/>
      <c r="CO29" s="176">
        <f t="shared" si="13"/>
        <v>239</v>
      </c>
      <c r="CP29" s="177">
        <f t="shared" si="14"/>
        <v>7.46875</v>
      </c>
      <c r="CQ29" s="81">
        <v>9</v>
      </c>
      <c r="CR29" s="114"/>
      <c r="CS29" s="81">
        <v>7</v>
      </c>
      <c r="CT29" s="114"/>
      <c r="CU29" s="81">
        <v>9</v>
      </c>
      <c r="CV29" s="114"/>
      <c r="CW29" s="81">
        <v>8</v>
      </c>
      <c r="CX29" s="114"/>
      <c r="CY29" s="81">
        <v>7</v>
      </c>
      <c r="CZ29" s="114"/>
      <c r="DA29" s="176">
        <f t="shared" si="15"/>
        <v>180</v>
      </c>
      <c r="DB29" s="82">
        <f t="shared" si="16"/>
        <v>7.826086956521739</v>
      </c>
      <c r="DC29" s="82">
        <f t="shared" si="17"/>
        <v>7.618181818181818</v>
      </c>
      <c r="DD29" s="176"/>
      <c r="DE29" s="81"/>
      <c r="DF29" s="176"/>
      <c r="DG29" s="81"/>
      <c r="DH29" s="176"/>
      <c r="DI29" s="81"/>
      <c r="DJ29" s="176"/>
      <c r="DK29" s="81"/>
      <c r="DL29" s="176"/>
      <c r="DM29" s="81"/>
      <c r="DN29" s="176"/>
      <c r="DO29" s="81"/>
      <c r="DP29" s="176"/>
      <c r="DQ29" s="81"/>
      <c r="DR29" s="114"/>
    </row>
    <row r="30" spans="1:122" ht="15.75">
      <c r="A30" s="4">
        <v>34</v>
      </c>
      <c r="B30" s="13" t="s">
        <v>121</v>
      </c>
      <c r="C30" s="24" t="s">
        <v>250</v>
      </c>
      <c r="D30" s="11">
        <v>33863</v>
      </c>
      <c r="E30" s="4" t="s">
        <v>101</v>
      </c>
      <c r="F30" s="16" t="s">
        <v>251</v>
      </c>
      <c r="G30" s="17" t="s">
        <v>59</v>
      </c>
      <c r="H30" s="81">
        <v>7</v>
      </c>
      <c r="I30" s="81"/>
      <c r="J30" s="81">
        <v>7</v>
      </c>
      <c r="K30" s="81"/>
      <c r="L30" s="81">
        <v>6</v>
      </c>
      <c r="M30" s="81"/>
      <c r="N30" s="81">
        <v>5</v>
      </c>
      <c r="O30" s="81">
        <v>4</v>
      </c>
      <c r="P30" s="81">
        <v>7</v>
      </c>
      <c r="Q30" s="81"/>
      <c r="R30" s="81">
        <v>5</v>
      </c>
      <c r="S30" s="81"/>
      <c r="T30" s="81">
        <v>8</v>
      </c>
      <c r="U30" s="81"/>
      <c r="V30" s="81">
        <f t="shared" si="0"/>
        <v>135</v>
      </c>
      <c r="W30" s="83">
        <f t="shared" si="1"/>
        <v>6.136363636363637</v>
      </c>
      <c r="X30" s="81">
        <v>7</v>
      </c>
      <c r="Y30" s="81"/>
      <c r="Z30" s="81">
        <v>7</v>
      </c>
      <c r="AA30" s="81"/>
      <c r="AB30" s="81">
        <v>6</v>
      </c>
      <c r="AC30" s="81"/>
      <c r="AD30" s="81">
        <v>5</v>
      </c>
      <c r="AE30" s="81"/>
      <c r="AF30" s="81">
        <v>5</v>
      </c>
      <c r="AG30" s="81"/>
      <c r="AH30" s="81">
        <v>7</v>
      </c>
      <c r="AI30" s="81"/>
      <c r="AJ30" s="81">
        <v>8</v>
      </c>
      <c r="AK30" s="81"/>
      <c r="AL30" s="81">
        <f t="shared" si="2"/>
        <v>165</v>
      </c>
      <c r="AM30" s="83">
        <f t="shared" si="3"/>
        <v>6.346153846153846</v>
      </c>
      <c r="AN30" s="83">
        <f t="shared" si="4"/>
        <v>6.25</v>
      </c>
      <c r="AO30" s="43" t="str">
        <f t="shared" si="5"/>
        <v>TB Kh¸</v>
      </c>
      <c r="AP30" s="81">
        <f t="shared" si="6"/>
        <v>0</v>
      </c>
      <c r="AQ30" s="44" t="str">
        <f t="shared" si="7"/>
        <v>Lªn líp</v>
      </c>
      <c r="AR30" s="81">
        <v>5</v>
      </c>
      <c r="AS30" s="81"/>
      <c r="AT30" s="81">
        <v>8</v>
      </c>
      <c r="AU30" s="81"/>
      <c r="AV30" s="81">
        <v>6</v>
      </c>
      <c r="AW30" s="81"/>
      <c r="AX30" s="81">
        <v>7</v>
      </c>
      <c r="AY30" s="81"/>
      <c r="AZ30" s="81">
        <v>6</v>
      </c>
      <c r="BA30" s="81"/>
      <c r="BB30" s="81">
        <v>7</v>
      </c>
      <c r="BC30" s="81"/>
      <c r="BD30" s="81">
        <v>5</v>
      </c>
      <c r="BE30" s="81"/>
      <c r="BF30" s="81">
        <v>7</v>
      </c>
      <c r="BG30" s="81"/>
      <c r="BH30" s="81">
        <f t="shared" si="8"/>
        <v>187</v>
      </c>
      <c r="BI30" s="82">
        <f t="shared" si="9"/>
        <v>6.233333333333333</v>
      </c>
      <c r="BJ30" s="81">
        <v>7</v>
      </c>
      <c r="BK30" s="81"/>
      <c r="BL30" s="81">
        <v>7</v>
      </c>
      <c r="BM30" s="81"/>
      <c r="BN30" s="81">
        <v>9</v>
      </c>
      <c r="BO30" s="81"/>
      <c r="BP30" s="81">
        <v>8</v>
      </c>
      <c r="BQ30" s="81"/>
      <c r="BR30" s="81">
        <v>7</v>
      </c>
      <c r="BS30" s="81"/>
      <c r="BT30" s="81">
        <v>7</v>
      </c>
      <c r="BU30" s="81"/>
      <c r="BV30" s="114">
        <f t="shared" si="10"/>
        <v>174</v>
      </c>
      <c r="BW30" s="82">
        <f t="shared" si="11"/>
        <v>7.565217391304348</v>
      </c>
      <c r="BX30" s="82">
        <f t="shared" si="12"/>
        <v>6.811320754716981</v>
      </c>
      <c r="BY30" s="148" t="s">
        <v>568</v>
      </c>
      <c r="BZ30" s="148" t="s">
        <v>522</v>
      </c>
      <c r="CA30" s="81">
        <v>8</v>
      </c>
      <c r="CB30" s="114"/>
      <c r="CC30" s="81">
        <v>8</v>
      </c>
      <c r="CD30" s="114"/>
      <c r="CE30" s="81">
        <v>9</v>
      </c>
      <c r="CF30" s="114"/>
      <c r="CG30" s="81">
        <v>7</v>
      </c>
      <c r="CH30" s="114"/>
      <c r="CI30" s="81">
        <v>6</v>
      </c>
      <c r="CJ30" s="114"/>
      <c r="CK30" s="81">
        <v>8</v>
      </c>
      <c r="CL30" s="114"/>
      <c r="CM30" s="81">
        <v>9</v>
      </c>
      <c r="CN30" s="114"/>
      <c r="CO30" s="176">
        <f t="shared" si="13"/>
        <v>251</v>
      </c>
      <c r="CP30" s="177">
        <f t="shared" si="14"/>
        <v>7.84375</v>
      </c>
      <c r="CQ30" s="81">
        <v>8</v>
      </c>
      <c r="CR30" s="114"/>
      <c r="CS30" s="81">
        <v>8</v>
      </c>
      <c r="CT30" s="114"/>
      <c r="CU30" s="81">
        <v>7</v>
      </c>
      <c r="CV30" s="114"/>
      <c r="CW30" s="81">
        <v>8</v>
      </c>
      <c r="CX30" s="114"/>
      <c r="CY30" s="81">
        <v>8</v>
      </c>
      <c r="CZ30" s="114"/>
      <c r="DA30" s="176">
        <f t="shared" si="15"/>
        <v>180</v>
      </c>
      <c r="DB30" s="82">
        <f t="shared" si="16"/>
        <v>7.826086956521739</v>
      </c>
      <c r="DC30" s="82">
        <f t="shared" si="17"/>
        <v>7.836363636363636</v>
      </c>
      <c r="DD30" s="176"/>
      <c r="DE30" s="81"/>
      <c r="DF30" s="176"/>
      <c r="DG30" s="81"/>
      <c r="DH30" s="176"/>
      <c r="DI30" s="81"/>
      <c r="DJ30" s="176"/>
      <c r="DK30" s="81"/>
      <c r="DL30" s="176"/>
      <c r="DM30" s="81"/>
      <c r="DN30" s="176"/>
      <c r="DO30" s="81"/>
      <c r="DP30" s="176"/>
      <c r="DQ30" s="81"/>
      <c r="DR30" s="114"/>
    </row>
    <row r="31" spans="1:122" ht="15.75">
      <c r="A31" s="4">
        <v>29</v>
      </c>
      <c r="B31" s="13" t="s">
        <v>134</v>
      </c>
      <c r="C31" s="24" t="s">
        <v>162</v>
      </c>
      <c r="D31" s="11">
        <v>33299</v>
      </c>
      <c r="E31" s="4" t="s">
        <v>101</v>
      </c>
      <c r="F31" s="16" t="s">
        <v>242</v>
      </c>
      <c r="G31" s="17" t="s">
        <v>37</v>
      </c>
      <c r="H31" s="81">
        <v>7</v>
      </c>
      <c r="I31" s="81"/>
      <c r="J31" s="81">
        <v>8</v>
      </c>
      <c r="K31" s="81"/>
      <c r="L31" s="81">
        <v>6</v>
      </c>
      <c r="M31" s="81"/>
      <c r="N31" s="81">
        <v>5</v>
      </c>
      <c r="O31" s="81"/>
      <c r="P31" s="81">
        <v>7</v>
      </c>
      <c r="Q31" s="81"/>
      <c r="R31" s="81">
        <v>5</v>
      </c>
      <c r="S31" s="81"/>
      <c r="T31" s="81">
        <v>6</v>
      </c>
      <c r="U31" s="81"/>
      <c r="V31" s="81">
        <f t="shared" si="0"/>
        <v>127</v>
      </c>
      <c r="W31" s="83">
        <f t="shared" si="1"/>
        <v>5.7727272727272725</v>
      </c>
      <c r="X31" s="81">
        <v>7</v>
      </c>
      <c r="Y31" s="81"/>
      <c r="Z31" s="81">
        <v>6</v>
      </c>
      <c r="AA31" s="81"/>
      <c r="AB31" s="81">
        <v>6</v>
      </c>
      <c r="AC31" s="81"/>
      <c r="AD31" s="81">
        <v>5</v>
      </c>
      <c r="AE31" s="81"/>
      <c r="AF31" s="81">
        <v>5</v>
      </c>
      <c r="AG31" s="81"/>
      <c r="AH31" s="81">
        <v>6</v>
      </c>
      <c r="AI31" s="81"/>
      <c r="AJ31" s="81">
        <v>6</v>
      </c>
      <c r="AK31" s="81"/>
      <c r="AL31" s="81">
        <f t="shared" si="2"/>
        <v>151</v>
      </c>
      <c r="AM31" s="83">
        <f t="shared" si="3"/>
        <v>5.8076923076923075</v>
      </c>
      <c r="AN31" s="83">
        <f t="shared" si="4"/>
        <v>5.791666666666667</v>
      </c>
      <c r="AO31" s="43" t="str">
        <f t="shared" si="5"/>
        <v>Trung b×nh</v>
      </c>
      <c r="AP31" s="81">
        <f t="shared" si="6"/>
        <v>0</v>
      </c>
      <c r="AQ31" s="44" t="str">
        <f t="shared" si="7"/>
        <v>Lªn líp</v>
      </c>
      <c r="AR31" s="81">
        <v>8</v>
      </c>
      <c r="AS31" s="81"/>
      <c r="AT31" s="81">
        <v>6</v>
      </c>
      <c r="AU31" s="81"/>
      <c r="AV31" s="81">
        <v>6</v>
      </c>
      <c r="AW31" s="81"/>
      <c r="AX31" s="81">
        <v>5</v>
      </c>
      <c r="AY31" s="81"/>
      <c r="AZ31" s="81">
        <v>6</v>
      </c>
      <c r="BA31" s="81"/>
      <c r="BB31" s="81">
        <v>7</v>
      </c>
      <c r="BC31" s="81"/>
      <c r="BD31" s="81">
        <v>5</v>
      </c>
      <c r="BE31" s="81">
        <v>4</v>
      </c>
      <c r="BF31" s="81">
        <v>7</v>
      </c>
      <c r="BG31" s="81"/>
      <c r="BH31" s="81">
        <f t="shared" si="8"/>
        <v>190</v>
      </c>
      <c r="BI31" s="82">
        <f t="shared" si="9"/>
        <v>6.333333333333333</v>
      </c>
      <c r="BJ31" s="81">
        <v>5</v>
      </c>
      <c r="BK31" s="81"/>
      <c r="BL31" s="81">
        <v>6</v>
      </c>
      <c r="BM31" s="81">
        <v>4</v>
      </c>
      <c r="BN31" s="81">
        <v>7</v>
      </c>
      <c r="BO31" s="81"/>
      <c r="BP31" s="81">
        <v>8</v>
      </c>
      <c r="BQ31" s="81"/>
      <c r="BR31" s="81">
        <v>7</v>
      </c>
      <c r="BS31" s="81"/>
      <c r="BT31" s="81">
        <v>6</v>
      </c>
      <c r="BU31" s="81"/>
      <c r="BV31" s="114">
        <f t="shared" si="10"/>
        <v>151</v>
      </c>
      <c r="BW31" s="82">
        <f t="shared" si="11"/>
        <v>6.565217391304348</v>
      </c>
      <c r="BX31" s="82">
        <f t="shared" si="12"/>
        <v>6.433962264150943</v>
      </c>
      <c r="BY31" s="148" t="s">
        <v>568</v>
      </c>
      <c r="BZ31" s="148" t="s">
        <v>522</v>
      </c>
      <c r="CA31" s="81">
        <v>8</v>
      </c>
      <c r="CB31" s="114"/>
      <c r="CC31" s="81">
        <v>8</v>
      </c>
      <c r="CD31" s="114"/>
      <c r="CE31" s="81">
        <v>7</v>
      </c>
      <c r="CF31" s="114"/>
      <c r="CG31" s="81">
        <v>7</v>
      </c>
      <c r="CH31" s="114"/>
      <c r="CI31" s="81">
        <v>6</v>
      </c>
      <c r="CJ31" s="114"/>
      <c r="CK31" s="81">
        <v>7</v>
      </c>
      <c r="CL31" s="114"/>
      <c r="CM31" s="81">
        <v>8</v>
      </c>
      <c r="CN31" s="114"/>
      <c r="CO31" s="176">
        <f t="shared" si="13"/>
        <v>234</v>
      </c>
      <c r="CP31" s="177">
        <f t="shared" si="14"/>
        <v>7.3125</v>
      </c>
      <c r="CQ31" s="81">
        <v>9</v>
      </c>
      <c r="CR31" s="114"/>
      <c r="CS31" s="81">
        <v>7</v>
      </c>
      <c r="CT31" s="114">
        <v>4</v>
      </c>
      <c r="CU31" s="81">
        <v>8</v>
      </c>
      <c r="CV31" s="114"/>
      <c r="CW31" s="81">
        <v>9</v>
      </c>
      <c r="CX31" s="114"/>
      <c r="CY31" s="81">
        <v>7</v>
      </c>
      <c r="CZ31" s="114"/>
      <c r="DA31" s="176">
        <f t="shared" si="15"/>
        <v>179</v>
      </c>
      <c r="DB31" s="82">
        <f t="shared" si="16"/>
        <v>7.782608695652174</v>
      </c>
      <c r="DC31" s="82">
        <f t="shared" si="17"/>
        <v>7.509090909090909</v>
      </c>
      <c r="DD31" s="176"/>
      <c r="DE31" s="81"/>
      <c r="DF31" s="176"/>
      <c r="DG31" s="81"/>
      <c r="DH31" s="176"/>
      <c r="DI31" s="81"/>
      <c r="DJ31" s="176"/>
      <c r="DK31" s="81"/>
      <c r="DL31" s="176"/>
      <c r="DM31" s="81"/>
      <c r="DN31" s="176"/>
      <c r="DO31" s="81"/>
      <c r="DP31" s="176"/>
      <c r="DQ31" s="81"/>
      <c r="DR31" s="114"/>
    </row>
    <row r="32" spans="1:122" ht="15.75">
      <c r="A32" s="4">
        <v>45</v>
      </c>
      <c r="B32" s="13" t="s">
        <v>147</v>
      </c>
      <c r="C32" s="24" t="s">
        <v>265</v>
      </c>
      <c r="D32" s="11">
        <v>33775</v>
      </c>
      <c r="E32" s="4" t="s">
        <v>101</v>
      </c>
      <c r="F32" s="16" t="s">
        <v>266</v>
      </c>
      <c r="G32" s="17" t="s">
        <v>33</v>
      </c>
      <c r="H32" s="81">
        <v>7</v>
      </c>
      <c r="I32" s="81"/>
      <c r="J32" s="81">
        <v>7</v>
      </c>
      <c r="K32" s="81"/>
      <c r="L32" s="81">
        <v>6</v>
      </c>
      <c r="M32" s="81"/>
      <c r="N32" s="81">
        <v>5</v>
      </c>
      <c r="O32" s="81"/>
      <c r="P32" s="81">
        <v>7</v>
      </c>
      <c r="Q32" s="81"/>
      <c r="R32" s="81">
        <v>6</v>
      </c>
      <c r="S32" s="81"/>
      <c r="T32" s="81">
        <v>7</v>
      </c>
      <c r="U32" s="81"/>
      <c r="V32" s="81">
        <f t="shared" si="0"/>
        <v>136</v>
      </c>
      <c r="W32" s="83">
        <f t="shared" si="1"/>
        <v>6.181818181818182</v>
      </c>
      <c r="X32" s="81">
        <v>7</v>
      </c>
      <c r="Y32" s="81"/>
      <c r="Z32" s="81">
        <v>7</v>
      </c>
      <c r="AA32" s="81"/>
      <c r="AB32" s="81">
        <v>7</v>
      </c>
      <c r="AC32" s="81"/>
      <c r="AD32" s="81">
        <v>6</v>
      </c>
      <c r="AE32" s="81"/>
      <c r="AF32" s="81">
        <v>6</v>
      </c>
      <c r="AG32" s="81"/>
      <c r="AH32" s="81">
        <v>6</v>
      </c>
      <c r="AI32" s="81"/>
      <c r="AJ32" s="81">
        <v>7</v>
      </c>
      <c r="AK32" s="81"/>
      <c r="AL32" s="81">
        <f t="shared" si="2"/>
        <v>169</v>
      </c>
      <c r="AM32" s="83">
        <f t="shared" si="3"/>
        <v>6.5</v>
      </c>
      <c r="AN32" s="83">
        <f t="shared" si="4"/>
        <v>6.354166666666667</v>
      </c>
      <c r="AO32" s="43" t="str">
        <f t="shared" si="5"/>
        <v>TB Kh¸</v>
      </c>
      <c r="AP32" s="81">
        <f t="shared" si="6"/>
        <v>0</v>
      </c>
      <c r="AQ32" s="44" t="str">
        <f t="shared" si="7"/>
        <v>Lªn líp</v>
      </c>
      <c r="AR32" s="81">
        <v>6</v>
      </c>
      <c r="AS32" s="81"/>
      <c r="AT32" s="81">
        <v>6</v>
      </c>
      <c r="AU32" s="81"/>
      <c r="AV32" s="81">
        <v>8</v>
      </c>
      <c r="AW32" s="81"/>
      <c r="AX32" s="81">
        <v>6</v>
      </c>
      <c r="AY32" s="81"/>
      <c r="AZ32" s="81">
        <v>8</v>
      </c>
      <c r="BA32" s="81"/>
      <c r="BB32" s="81">
        <v>6</v>
      </c>
      <c r="BC32" s="81"/>
      <c r="BD32" s="81">
        <v>6</v>
      </c>
      <c r="BE32" s="81"/>
      <c r="BF32" s="81">
        <v>7</v>
      </c>
      <c r="BG32" s="81"/>
      <c r="BH32" s="81">
        <f t="shared" si="8"/>
        <v>200</v>
      </c>
      <c r="BI32" s="82">
        <f t="shared" si="9"/>
        <v>6.666666666666667</v>
      </c>
      <c r="BJ32" s="81">
        <v>5</v>
      </c>
      <c r="BK32" s="81"/>
      <c r="BL32" s="81">
        <v>8</v>
      </c>
      <c r="BM32" s="81"/>
      <c r="BN32" s="81">
        <v>7</v>
      </c>
      <c r="BO32" s="81"/>
      <c r="BP32" s="81">
        <v>5</v>
      </c>
      <c r="BQ32" s="81"/>
      <c r="BR32" s="81">
        <v>7</v>
      </c>
      <c r="BS32" s="81"/>
      <c r="BT32" s="81">
        <v>7</v>
      </c>
      <c r="BU32" s="81"/>
      <c r="BV32" s="114">
        <f t="shared" si="10"/>
        <v>147</v>
      </c>
      <c r="BW32" s="82">
        <f t="shared" si="11"/>
        <v>6.391304347826087</v>
      </c>
      <c r="BX32" s="82">
        <f t="shared" si="12"/>
        <v>6.547169811320755</v>
      </c>
      <c r="BY32" s="148" t="s">
        <v>568</v>
      </c>
      <c r="BZ32" s="148" t="s">
        <v>522</v>
      </c>
      <c r="CA32" s="81">
        <v>7</v>
      </c>
      <c r="CB32" s="114">
        <v>4</v>
      </c>
      <c r="CC32" s="81">
        <v>6</v>
      </c>
      <c r="CD32" s="114"/>
      <c r="CE32" s="81">
        <v>8</v>
      </c>
      <c r="CF32" s="114"/>
      <c r="CG32" s="81">
        <v>7</v>
      </c>
      <c r="CH32" s="114"/>
      <c r="CI32" s="81">
        <v>6</v>
      </c>
      <c r="CJ32" s="114"/>
      <c r="CK32" s="81">
        <v>5</v>
      </c>
      <c r="CL32" s="114"/>
      <c r="CM32" s="81">
        <v>8</v>
      </c>
      <c r="CN32" s="114">
        <v>4</v>
      </c>
      <c r="CO32" s="176">
        <f t="shared" si="13"/>
        <v>215</v>
      </c>
      <c r="CP32" s="177">
        <f t="shared" si="14"/>
        <v>6.71875</v>
      </c>
      <c r="CQ32" s="81">
        <v>9</v>
      </c>
      <c r="CR32" s="114"/>
      <c r="CS32" s="81">
        <v>8</v>
      </c>
      <c r="CT32" s="114"/>
      <c r="CU32" s="81">
        <v>8</v>
      </c>
      <c r="CV32" s="114"/>
      <c r="CW32" s="81">
        <v>7</v>
      </c>
      <c r="CX32" s="114"/>
      <c r="CY32" s="81">
        <v>7</v>
      </c>
      <c r="CZ32" s="114"/>
      <c r="DA32" s="176">
        <f t="shared" si="15"/>
        <v>179</v>
      </c>
      <c r="DB32" s="82">
        <f t="shared" si="16"/>
        <v>7.782608695652174</v>
      </c>
      <c r="DC32" s="82">
        <f t="shared" si="17"/>
        <v>7.163636363636364</v>
      </c>
      <c r="DD32" s="176"/>
      <c r="DE32" s="81"/>
      <c r="DF32" s="176"/>
      <c r="DG32" s="81"/>
      <c r="DH32" s="176"/>
      <c r="DI32" s="81"/>
      <c r="DJ32" s="176"/>
      <c r="DK32" s="81"/>
      <c r="DL32" s="176"/>
      <c r="DM32" s="81"/>
      <c r="DN32" s="176"/>
      <c r="DO32" s="81"/>
      <c r="DP32" s="176"/>
      <c r="DQ32" s="81"/>
      <c r="DR32" s="114"/>
    </row>
    <row r="33" spans="1:122" ht="15.75">
      <c r="A33" s="4">
        <v>48</v>
      </c>
      <c r="B33" s="13" t="s">
        <v>271</v>
      </c>
      <c r="C33" s="24" t="s">
        <v>188</v>
      </c>
      <c r="D33" s="11">
        <v>33914</v>
      </c>
      <c r="E33" s="4" t="s">
        <v>101</v>
      </c>
      <c r="F33" s="16" t="s">
        <v>270</v>
      </c>
      <c r="G33" s="17" t="s">
        <v>62</v>
      </c>
      <c r="H33" s="81">
        <v>6</v>
      </c>
      <c r="I33" s="81"/>
      <c r="J33" s="81">
        <v>8</v>
      </c>
      <c r="K33" s="81"/>
      <c r="L33" s="81">
        <v>7</v>
      </c>
      <c r="M33" s="81"/>
      <c r="N33" s="81">
        <v>5</v>
      </c>
      <c r="O33" s="81"/>
      <c r="P33" s="81">
        <v>6</v>
      </c>
      <c r="Q33" s="81"/>
      <c r="R33" s="81">
        <v>7</v>
      </c>
      <c r="S33" s="81"/>
      <c r="T33" s="81">
        <v>7</v>
      </c>
      <c r="U33" s="81"/>
      <c r="V33" s="81">
        <f t="shared" si="0"/>
        <v>145</v>
      </c>
      <c r="W33" s="83">
        <f t="shared" si="1"/>
        <v>6.590909090909091</v>
      </c>
      <c r="X33" s="81">
        <v>7</v>
      </c>
      <c r="Y33" s="81"/>
      <c r="Z33" s="81">
        <v>6</v>
      </c>
      <c r="AA33" s="81"/>
      <c r="AB33" s="81">
        <v>7</v>
      </c>
      <c r="AC33" s="81"/>
      <c r="AD33" s="81">
        <v>6</v>
      </c>
      <c r="AE33" s="81"/>
      <c r="AF33" s="81">
        <v>7</v>
      </c>
      <c r="AG33" s="81"/>
      <c r="AH33" s="81">
        <v>7</v>
      </c>
      <c r="AI33" s="81"/>
      <c r="AJ33" s="81">
        <v>6</v>
      </c>
      <c r="AK33" s="81"/>
      <c r="AL33" s="81">
        <f t="shared" si="2"/>
        <v>173</v>
      </c>
      <c r="AM33" s="83">
        <f t="shared" si="3"/>
        <v>6.653846153846154</v>
      </c>
      <c r="AN33" s="83">
        <f t="shared" si="4"/>
        <v>6.625</v>
      </c>
      <c r="AO33" s="43" t="str">
        <f t="shared" si="5"/>
        <v>TB Kh¸</v>
      </c>
      <c r="AP33" s="81">
        <f t="shared" si="6"/>
        <v>0</v>
      </c>
      <c r="AQ33" s="44" t="str">
        <f t="shared" si="7"/>
        <v>Lªn líp</v>
      </c>
      <c r="AR33" s="81">
        <v>7</v>
      </c>
      <c r="AS33" s="81"/>
      <c r="AT33" s="81">
        <v>6</v>
      </c>
      <c r="AU33" s="81"/>
      <c r="AV33" s="81">
        <v>6</v>
      </c>
      <c r="AW33" s="81"/>
      <c r="AX33" s="81">
        <v>7</v>
      </c>
      <c r="AY33" s="81"/>
      <c r="AZ33" s="81">
        <v>8</v>
      </c>
      <c r="BA33" s="81"/>
      <c r="BB33" s="81">
        <v>7</v>
      </c>
      <c r="BC33" s="81"/>
      <c r="BD33" s="81">
        <v>6</v>
      </c>
      <c r="BE33" s="81"/>
      <c r="BF33" s="81">
        <v>7</v>
      </c>
      <c r="BG33" s="81"/>
      <c r="BH33" s="81">
        <f t="shared" si="8"/>
        <v>201</v>
      </c>
      <c r="BI33" s="82">
        <f t="shared" si="9"/>
        <v>6.7</v>
      </c>
      <c r="BJ33" s="81">
        <v>6</v>
      </c>
      <c r="BK33" s="81"/>
      <c r="BL33" s="81">
        <v>8</v>
      </c>
      <c r="BM33" s="81"/>
      <c r="BN33" s="81">
        <v>9</v>
      </c>
      <c r="BO33" s="81"/>
      <c r="BP33" s="81">
        <v>7</v>
      </c>
      <c r="BQ33" s="81"/>
      <c r="BR33" s="81">
        <v>7</v>
      </c>
      <c r="BS33" s="81"/>
      <c r="BT33" s="81">
        <v>6</v>
      </c>
      <c r="BU33" s="81"/>
      <c r="BV33" s="114">
        <f t="shared" si="10"/>
        <v>166</v>
      </c>
      <c r="BW33" s="82">
        <f t="shared" si="11"/>
        <v>7.217391304347826</v>
      </c>
      <c r="BX33" s="82">
        <f t="shared" si="12"/>
        <v>6.9245283018867925</v>
      </c>
      <c r="BY33" s="148" t="s">
        <v>568</v>
      </c>
      <c r="BZ33" s="148" t="s">
        <v>522</v>
      </c>
      <c r="CA33" s="81">
        <v>5</v>
      </c>
      <c r="CB33" s="114"/>
      <c r="CC33" s="81">
        <v>8</v>
      </c>
      <c r="CD33" s="114"/>
      <c r="CE33" s="81">
        <v>7</v>
      </c>
      <c r="CF33" s="114"/>
      <c r="CG33" s="81">
        <v>8</v>
      </c>
      <c r="CH33" s="114"/>
      <c r="CI33" s="81">
        <v>5</v>
      </c>
      <c r="CJ33" s="114"/>
      <c r="CK33" s="81">
        <v>7</v>
      </c>
      <c r="CL33" s="114"/>
      <c r="CM33" s="81">
        <v>8</v>
      </c>
      <c r="CN33" s="114"/>
      <c r="CO33" s="176">
        <f t="shared" si="13"/>
        <v>224</v>
      </c>
      <c r="CP33" s="177">
        <f t="shared" si="14"/>
        <v>7</v>
      </c>
      <c r="CQ33" s="81">
        <v>9</v>
      </c>
      <c r="CR33" s="114"/>
      <c r="CS33" s="81">
        <v>7</v>
      </c>
      <c r="CT33" s="114"/>
      <c r="CU33" s="81">
        <v>8</v>
      </c>
      <c r="CV33" s="114"/>
      <c r="CW33" s="81">
        <v>7</v>
      </c>
      <c r="CX33" s="114"/>
      <c r="CY33" s="81">
        <v>8</v>
      </c>
      <c r="CZ33" s="114"/>
      <c r="DA33" s="176">
        <f t="shared" si="15"/>
        <v>179</v>
      </c>
      <c r="DB33" s="82">
        <f t="shared" si="16"/>
        <v>7.782608695652174</v>
      </c>
      <c r="DC33" s="82">
        <f t="shared" si="17"/>
        <v>7.327272727272727</v>
      </c>
      <c r="DD33" s="176"/>
      <c r="DE33" s="81"/>
      <c r="DF33" s="176"/>
      <c r="DG33" s="81"/>
      <c r="DH33" s="176"/>
      <c r="DI33" s="81"/>
      <c r="DJ33" s="176"/>
      <c r="DK33" s="81"/>
      <c r="DL33" s="176"/>
      <c r="DM33" s="81"/>
      <c r="DN33" s="176"/>
      <c r="DO33" s="81"/>
      <c r="DP33" s="176"/>
      <c r="DQ33" s="81"/>
      <c r="DR33" s="114"/>
    </row>
    <row r="34" spans="1:122" ht="15.75">
      <c r="A34" s="4">
        <v>47</v>
      </c>
      <c r="B34" s="13" t="s">
        <v>268</v>
      </c>
      <c r="C34" s="24" t="s">
        <v>269</v>
      </c>
      <c r="D34" s="11">
        <v>33786</v>
      </c>
      <c r="E34" s="4" t="s">
        <v>101</v>
      </c>
      <c r="F34" s="16" t="s">
        <v>270</v>
      </c>
      <c r="G34" s="17" t="s">
        <v>62</v>
      </c>
      <c r="H34" s="81">
        <v>7</v>
      </c>
      <c r="I34" s="81"/>
      <c r="J34" s="81">
        <v>7</v>
      </c>
      <c r="K34" s="81"/>
      <c r="L34" s="81">
        <v>7</v>
      </c>
      <c r="M34" s="81"/>
      <c r="N34" s="81">
        <v>5</v>
      </c>
      <c r="O34" s="81"/>
      <c r="P34" s="81">
        <v>7</v>
      </c>
      <c r="Q34" s="81"/>
      <c r="R34" s="81">
        <v>6</v>
      </c>
      <c r="S34" s="81"/>
      <c r="T34" s="81">
        <v>8</v>
      </c>
      <c r="U34" s="81"/>
      <c r="V34" s="81">
        <f t="shared" si="0"/>
        <v>147</v>
      </c>
      <c r="W34" s="83">
        <f t="shared" si="1"/>
        <v>6.681818181818182</v>
      </c>
      <c r="X34" s="81">
        <v>7</v>
      </c>
      <c r="Y34" s="81"/>
      <c r="Z34" s="81">
        <v>6</v>
      </c>
      <c r="AA34" s="81"/>
      <c r="AB34" s="81">
        <v>6</v>
      </c>
      <c r="AC34" s="81"/>
      <c r="AD34" s="81">
        <v>5</v>
      </c>
      <c r="AE34" s="81">
        <v>4</v>
      </c>
      <c r="AF34" s="81">
        <v>5</v>
      </c>
      <c r="AG34" s="81"/>
      <c r="AH34" s="81">
        <v>8</v>
      </c>
      <c r="AI34" s="81"/>
      <c r="AJ34" s="81">
        <v>7</v>
      </c>
      <c r="AK34" s="81"/>
      <c r="AL34" s="81">
        <f t="shared" si="2"/>
        <v>164</v>
      </c>
      <c r="AM34" s="83">
        <f t="shared" si="3"/>
        <v>6.3076923076923075</v>
      </c>
      <c r="AN34" s="83">
        <f t="shared" si="4"/>
        <v>6.479166666666667</v>
      </c>
      <c r="AO34" s="43" t="str">
        <f t="shared" si="5"/>
        <v>TB Kh¸</v>
      </c>
      <c r="AP34" s="81">
        <f t="shared" si="6"/>
        <v>0</v>
      </c>
      <c r="AQ34" s="44" t="str">
        <f t="shared" si="7"/>
        <v>Lªn líp</v>
      </c>
      <c r="AR34" s="81">
        <v>7</v>
      </c>
      <c r="AS34" s="81"/>
      <c r="AT34" s="81">
        <v>7</v>
      </c>
      <c r="AU34" s="81"/>
      <c r="AV34" s="81">
        <v>6</v>
      </c>
      <c r="AW34" s="81"/>
      <c r="AX34" s="81">
        <v>6</v>
      </c>
      <c r="AY34" s="81"/>
      <c r="AZ34" s="81">
        <v>6</v>
      </c>
      <c r="BA34" s="81"/>
      <c r="BB34" s="81">
        <v>7</v>
      </c>
      <c r="BC34" s="81"/>
      <c r="BD34" s="81">
        <v>5</v>
      </c>
      <c r="BE34" s="81"/>
      <c r="BF34" s="81">
        <v>5</v>
      </c>
      <c r="BG34" s="81"/>
      <c r="BH34" s="81">
        <f t="shared" si="8"/>
        <v>183</v>
      </c>
      <c r="BI34" s="82">
        <f t="shared" si="9"/>
        <v>6.1</v>
      </c>
      <c r="BJ34" s="81">
        <v>7</v>
      </c>
      <c r="BK34" s="81"/>
      <c r="BL34" s="81">
        <v>6</v>
      </c>
      <c r="BM34" s="81"/>
      <c r="BN34" s="81">
        <v>6</v>
      </c>
      <c r="BO34" s="81"/>
      <c r="BP34" s="81">
        <v>5</v>
      </c>
      <c r="BQ34" s="81"/>
      <c r="BR34" s="81">
        <v>5</v>
      </c>
      <c r="BS34" s="81"/>
      <c r="BT34" s="81">
        <v>7</v>
      </c>
      <c r="BU34" s="81"/>
      <c r="BV34" s="114">
        <f t="shared" si="10"/>
        <v>137</v>
      </c>
      <c r="BW34" s="82">
        <f t="shared" si="11"/>
        <v>5.956521739130435</v>
      </c>
      <c r="BX34" s="82">
        <f t="shared" si="12"/>
        <v>6.037735849056604</v>
      </c>
      <c r="BY34" s="148" t="s">
        <v>568</v>
      </c>
      <c r="BZ34" s="148" t="s">
        <v>522</v>
      </c>
      <c r="CA34" s="81">
        <v>8</v>
      </c>
      <c r="CB34" s="114"/>
      <c r="CC34" s="81">
        <v>7</v>
      </c>
      <c r="CD34" s="114"/>
      <c r="CE34" s="81">
        <v>8</v>
      </c>
      <c r="CF34" s="114"/>
      <c r="CG34" s="81">
        <v>6</v>
      </c>
      <c r="CH34" s="114"/>
      <c r="CI34" s="81">
        <v>6</v>
      </c>
      <c r="CJ34" s="114"/>
      <c r="CK34" s="81">
        <v>8</v>
      </c>
      <c r="CL34" s="114"/>
      <c r="CM34" s="81">
        <v>5</v>
      </c>
      <c r="CN34" s="114"/>
      <c r="CO34" s="176">
        <f t="shared" si="13"/>
        <v>214</v>
      </c>
      <c r="CP34" s="177">
        <f t="shared" si="14"/>
        <v>6.6875</v>
      </c>
      <c r="CQ34" s="81">
        <v>8</v>
      </c>
      <c r="CR34" s="114"/>
      <c r="CS34" s="81">
        <v>8</v>
      </c>
      <c r="CT34" s="114"/>
      <c r="CU34" s="81">
        <v>8</v>
      </c>
      <c r="CV34" s="114"/>
      <c r="CW34" s="81">
        <v>8</v>
      </c>
      <c r="CX34" s="114"/>
      <c r="CY34" s="81">
        <v>7</v>
      </c>
      <c r="CZ34" s="114"/>
      <c r="DA34" s="176">
        <f t="shared" si="15"/>
        <v>178</v>
      </c>
      <c r="DB34" s="82">
        <f t="shared" si="16"/>
        <v>7.739130434782608</v>
      </c>
      <c r="DC34" s="82">
        <f t="shared" si="17"/>
        <v>7.127272727272727</v>
      </c>
      <c r="DD34" s="176"/>
      <c r="DE34" s="81"/>
      <c r="DF34" s="176"/>
      <c r="DG34" s="81"/>
      <c r="DH34" s="176"/>
      <c r="DI34" s="81"/>
      <c r="DJ34" s="176"/>
      <c r="DK34" s="81"/>
      <c r="DL34" s="176"/>
      <c r="DM34" s="81"/>
      <c r="DN34" s="176"/>
      <c r="DO34" s="81"/>
      <c r="DP34" s="176"/>
      <c r="DQ34" s="81"/>
      <c r="DR34" s="114"/>
    </row>
    <row r="35" spans="1:122" ht="15.75">
      <c r="A35" s="4">
        <v>20</v>
      </c>
      <c r="B35" s="13" t="s">
        <v>147</v>
      </c>
      <c r="C35" s="24" t="s">
        <v>100</v>
      </c>
      <c r="D35" s="11">
        <v>33452</v>
      </c>
      <c r="E35" s="4" t="s">
        <v>101</v>
      </c>
      <c r="F35" s="16" t="s">
        <v>72</v>
      </c>
      <c r="G35" s="17" t="s">
        <v>33</v>
      </c>
      <c r="H35" s="81">
        <v>7</v>
      </c>
      <c r="I35" s="81"/>
      <c r="J35" s="81">
        <v>7</v>
      </c>
      <c r="K35" s="81"/>
      <c r="L35" s="81">
        <v>6</v>
      </c>
      <c r="M35" s="81"/>
      <c r="N35" s="81">
        <v>5</v>
      </c>
      <c r="O35" s="81"/>
      <c r="P35" s="81">
        <v>7</v>
      </c>
      <c r="Q35" s="81"/>
      <c r="R35" s="81">
        <v>5</v>
      </c>
      <c r="S35" s="81"/>
      <c r="T35" s="81">
        <v>7</v>
      </c>
      <c r="U35" s="81"/>
      <c r="V35" s="81">
        <f t="shared" si="0"/>
        <v>131</v>
      </c>
      <c r="W35" s="83">
        <f t="shared" si="1"/>
        <v>5.954545454545454</v>
      </c>
      <c r="X35" s="81">
        <v>7</v>
      </c>
      <c r="Y35" s="81"/>
      <c r="Z35" s="81">
        <v>7</v>
      </c>
      <c r="AA35" s="81"/>
      <c r="AB35" s="81">
        <v>6</v>
      </c>
      <c r="AC35" s="81"/>
      <c r="AD35" s="81">
        <v>5</v>
      </c>
      <c r="AE35" s="81"/>
      <c r="AF35" s="81">
        <v>6</v>
      </c>
      <c r="AG35" s="81"/>
      <c r="AH35" s="81">
        <v>5</v>
      </c>
      <c r="AI35" s="81"/>
      <c r="AJ35" s="81">
        <v>5</v>
      </c>
      <c r="AK35" s="81"/>
      <c r="AL35" s="81">
        <f t="shared" si="2"/>
        <v>151</v>
      </c>
      <c r="AM35" s="83">
        <f t="shared" si="3"/>
        <v>5.8076923076923075</v>
      </c>
      <c r="AN35" s="83">
        <f t="shared" si="4"/>
        <v>5.875</v>
      </c>
      <c r="AO35" s="43" t="str">
        <f t="shared" si="5"/>
        <v>Trung b×nh</v>
      </c>
      <c r="AP35" s="81">
        <f t="shared" si="6"/>
        <v>0</v>
      </c>
      <c r="AQ35" s="44" t="str">
        <f t="shared" si="7"/>
        <v>Lªn líp</v>
      </c>
      <c r="AR35" s="81">
        <v>7</v>
      </c>
      <c r="AS35" s="81"/>
      <c r="AT35" s="81">
        <v>6</v>
      </c>
      <c r="AU35" s="81"/>
      <c r="AV35" s="81">
        <v>7</v>
      </c>
      <c r="AW35" s="81"/>
      <c r="AX35" s="81">
        <v>6</v>
      </c>
      <c r="AY35" s="81"/>
      <c r="AZ35" s="81">
        <v>5</v>
      </c>
      <c r="BA35" s="81"/>
      <c r="BB35" s="81">
        <v>6</v>
      </c>
      <c r="BC35" s="81">
        <v>4</v>
      </c>
      <c r="BD35" s="81">
        <v>6</v>
      </c>
      <c r="BE35" s="81"/>
      <c r="BF35" s="81">
        <v>7</v>
      </c>
      <c r="BG35" s="81"/>
      <c r="BH35" s="81">
        <f t="shared" si="8"/>
        <v>191</v>
      </c>
      <c r="BI35" s="82">
        <f t="shared" si="9"/>
        <v>6.366666666666666</v>
      </c>
      <c r="BJ35" s="81">
        <v>5</v>
      </c>
      <c r="BK35" s="81"/>
      <c r="BL35" s="81">
        <v>7</v>
      </c>
      <c r="BM35" s="81"/>
      <c r="BN35" s="81">
        <v>6</v>
      </c>
      <c r="BO35" s="81"/>
      <c r="BP35" s="81">
        <v>7</v>
      </c>
      <c r="BQ35" s="81"/>
      <c r="BR35" s="81">
        <v>8</v>
      </c>
      <c r="BS35" s="81"/>
      <c r="BT35" s="81">
        <v>7</v>
      </c>
      <c r="BU35" s="81"/>
      <c r="BV35" s="114">
        <f t="shared" si="10"/>
        <v>152</v>
      </c>
      <c r="BW35" s="82">
        <f t="shared" si="11"/>
        <v>6.608695652173913</v>
      </c>
      <c r="BX35" s="82">
        <f t="shared" si="12"/>
        <v>6.471698113207547</v>
      </c>
      <c r="BY35" s="148" t="s">
        <v>568</v>
      </c>
      <c r="BZ35" s="148" t="s">
        <v>522</v>
      </c>
      <c r="CA35" s="81">
        <v>6</v>
      </c>
      <c r="CB35" s="114"/>
      <c r="CC35" s="81">
        <v>8</v>
      </c>
      <c r="CD35" s="114"/>
      <c r="CE35" s="81">
        <v>8</v>
      </c>
      <c r="CF35" s="114"/>
      <c r="CG35" s="81">
        <v>7</v>
      </c>
      <c r="CH35" s="114"/>
      <c r="CI35" s="81">
        <v>7</v>
      </c>
      <c r="CJ35" s="114"/>
      <c r="CK35" s="81">
        <v>7</v>
      </c>
      <c r="CL35" s="114"/>
      <c r="CM35" s="81">
        <v>8</v>
      </c>
      <c r="CN35" s="114"/>
      <c r="CO35" s="176">
        <f t="shared" si="13"/>
        <v>233</v>
      </c>
      <c r="CP35" s="177">
        <f t="shared" si="14"/>
        <v>7.28125</v>
      </c>
      <c r="CQ35" s="81">
        <v>9</v>
      </c>
      <c r="CR35" s="114"/>
      <c r="CS35" s="81">
        <v>7</v>
      </c>
      <c r="CT35" s="114"/>
      <c r="CU35" s="81">
        <v>6</v>
      </c>
      <c r="CV35" s="114"/>
      <c r="CW35" s="81">
        <v>9</v>
      </c>
      <c r="CX35" s="114"/>
      <c r="CY35" s="81">
        <v>8</v>
      </c>
      <c r="CZ35" s="114"/>
      <c r="DA35" s="176">
        <f t="shared" si="15"/>
        <v>177</v>
      </c>
      <c r="DB35" s="82">
        <f t="shared" si="16"/>
        <v>7.695652173913044</v>
      </c>
      <c r="DC35" s="82">
        <f t="shared" si="17"/>
        <v>7.454545454545454</v>
      </c>
      <c r="DD35" s="176"/>
      <c r="DE35" s="81"/>
      <c r="DF35" s="176"/>
      <c r="DG35" s="81"/>
      <c r="DH35" s="176"/>
      <c r="DI35" s="81"/>
      <c r="DJ35" s="176"/>
      <c r="DK35" s="81"/>
      <c r="DL35" s="176"/>
      <c r="DM35" s="81"/>
      <c r="DN35" s="176"/>
      <c r="DO35" s="81"/>
      <c r="DP35" s="176"/>
      <c r="DQ35" s="81"/>
      <c r="DR35" s="114"/>
    </row>
    <row r="36" spans="1:122" ht="15.75">
      <c r="A36" s="4">
        <v>38</v>
      </c>
      <c r="B36" s="13" t="s">
        <v>256</v>
      </c>
      <c r="C36" s="24" t="s">
        <v>49</v>
      </c>
      <c r="D36" s="11">
        <v>33862</v>
      </c>
      <c r="E36" s="4" t="s">
        <v>48</v>
      </c>
      <c r="F36" s="16" t="s">
        <v>103</v>
      </c>
      <c r="G36" s="17" t="s">
        <v>35</v>
      </c>
      <c r="H36" s="81">
        <v>7</v>
      </c>
      <c r="I36" s="81"/>
      <c r="J36" s="81">
        <v>7</v>
      </c>
      <c r="K36" s="81"/>
      <c r="L36" s="81">
        <v>6</v>
      </c>
      <c r="M36" s="81"/>
      <c r="N36" s="81">
        <v>5</v>
      </c>
      <c r="O36" s="81"/>
      <c r="P36" s="81">
        <v>7</v>
      </c>
      <c r="Q36" s="81"/>
      <c r="R36" s="81">
        <v>5</v>
      </c>
      <c r="S36" s="81"/>
      <c r="T36" s="81">
        <v>8</v>
      </c>
      <c r="U36" s="81"/>
      <c r="V36" s="81">
        <f t="shared" si="0"/>
        <v>135</v>
      </c>
      <c r="W36" s="83">
        <f t="shared" si="1"/>
        <v>6.136363636363637</v>
      </c>
      <c r="X36" s="81">
        <v>6</v>
      </c>
      <c r="Y36" s="81"/>
      <c r="Z36" s="81">
        <v>6</v>
      </c>
      <c r="AA36" s="81"/>
      <c r="AB36" s="81">
        <v>5</v>
      </c>
      <c r="AC36" s="81"/>
      <c r="AD36" s="81">
        <v>6</v>
      </c>
      <c r="AE36" s="81">
        <v>4</v>
      </c>
      <c r="AF36" s="81">
        <v>7</v>
      </c>
      <c r="AG36" s="81"/>
      <c r="AH36" s="81">
        <v>6</v>
      </c>
      <c r="AI36" s="81"/>
      <c r="AJ36" s="81">
        <v>6</v>
      </c>
      <c r="AK36" s="81"/>
      <c r="AL36" s="81">
        <f t="shared" si="2"/>
        <v>157</v>
      </c>
      <c r="AM36" s="83">
        <f t="shared" si="3"/>
        <v>6.038461538461538</v>
      </c>
      <c r="AN36" s="83">
        <f t="shared" si="4"/>
        <v>6.083333333333333</v>
      </c>
      <c r="AO36" s="43" t="str">
        <f t="shared" si="5"/>
        <v>TB Kh¸</v>
      </c>
      <c r="AP36" s="81">
        <f t="shared" si="6"/>
        <v>0</v>
      </c>
      <c r="AQ36" s="44" t="str">
        <f t="shared" si="7"/>
        <v>Lªn líp</v>
      </c>
      <c r="AR36" s="81">
        <v>5</v>
      </c>
      <c r="AS36" s="81"/>
      <c r="AT36" s="81">
        <v>6</v>
      </c>
      <c r="AU36" s="81"/>
      <c r="AV36" s="81">
        <v>5</v>
      </c>
      <c r="AW36" s="81"/>
      <c r="AX36" s="81">
        <v>6</v>
      </c>
      <c r="AY36" s="81"/>
      <c r="AZ36" s="81">
        <v>5</v>
      </c>
      <c r="BA36" s="81"/>
      <c r="BB36" s="81">
        <v>6</v>
      </c>
      <c r="BC36" s="81"/>
      <c r="BD36" s="81">
        <v>5</v>
      </c>
      <c r="BE36" s="81"/>
      <c r="BF36" s="81">
        <v>6</v>
      </c>
      <c r="BG36" s="81"/>
      <c r="BH36" s="81">
        <f t="shared" si="8"/>
        <v>163</v>
      </c>
      <c r="BI36" s="82">
        <f t="shared" si="9"/>
        <v>5.433333333333334</v>
      </c>
      <c r="BJ36" s="81">
        <v>7</v>
      </c>
      <c r="BK36" s="81"/>
      <c r="BL36" s="81">
        <v>8</v>
      </c>
      <c r="BM36" s="81"/>
      <c r="BN36" s="81">
        <v>6</v>
      </c>
      <c r="BO36" s="81"/>
      <c r="BP36" s="81">
        <v>5</v>
      </c>
      <c r="BQ36" s="81"/>
      <c r="BR36" s="81">
        <v>7</v>
      </c>
      <c r="BS36" s="81"/>
      <c r="BT36" s="81">
        <v>7</v>
      </c>
      <c r="BU36" s="81"/>
      <c r="BV36" s="114">
        <f t="shared" si="10"/>
        <v>151</v>
      </c>
      <c r="BW36" s="82">
        <f t="shared" si="11"/>
        <v>6.565217391304348</v>
      </c>
      <c r="BX36" s="82">
        <f t="shared" si="12"/>
        <v>5.9245283018867925</v>
      </c>
      <c r="BY36" s="148" t="s">
        <v>513</v>
      </c>
      <c r="BZ36" s="148" t="s">
        <v>522</v>
      </c>
      <c r="CA36" s="81">
        <v>8</v>
      </c>
      <c r="CB36" s="114"/>
      <c r="CC36" s="81">
        <v>7</v>
      </c>
      <c r="CD36" s="114"/>
      <c r="CE36" s="81">
        <v>7</v>
      </c>
      <c r="CF36" s="114"/>
      <c r="CG36" s="81">
        <v>7</v>
      </c>
      <c r="CH36" s="114"/>
      <c r="CI36" s="81">
        <v>8</v>
      </c>
      <c r="CJ36" s="114"/>
      <c r="CK36" s="81">
        <v>8</v>
      </c>
      <c r="CL36" s="114"/>
      <c r="CM36" s="81">
        <v>7</v>
      </c>
      <c r="CN36" s="114"/>
      <c r="CO36" s="176">
        <f t="shared" si="13"/>
        <v>237</v>
      </c>
      <c r="CP36" s="177">
        <f t="shared" si="14"/>
        <v>7.40625</v>
      </c>
      <c r="CQ36" s="81">
        <v>8</v>
      </c>
      <c r="CR36" s="114"/>
      <c r="CS36" s="81">
        <v>8</v>
      </c>
      <c r="CT36" s="114"/>
      <c r="CU36" s="81">
        <v>7</v>
      </c>
      <c r="CV36" s="114"/>
      <c r="CW36" s="81">
        <v>9</v>
      </c>
      <c r="CX36" s="114"/>
      <c r="CY36" s="81">
        <v>7</v>
      </c>
      <c r="CZ36" s="114"/>
      <c r="DA36" s="176">
        <f t="shared" si="15"/>
        <v>177</v>
      </c>
      <c r="DB36" s="82">
        <f t="shared" si="16"/>
        <v>7.695652173913044</v>
      </c>
      <c r="DC36" s="82">
        <f t="shared" si="17"/>
        <v>7.527272727272727</v>
      </c>
      <c r="DD36" s="176"/>
      <c r="DE36" s="81"/>
      <c r="DF36" s="176"/>
      <c r="DG36" s="81"/>
      <c r="DH36" s="176"/>
      <c r="DI36" s="81"/>
      <c r="DJ36" s="176"/>
      <c r="DK36" s="81"/>
      <c r="DL36" s="176"/>
      <c r="DM36" s="81"/>
      <c r="DN36" s="176"/>
      <c r="DO36" s="81"/>
      <c r="DP36" s="176"/>
      <c r="DQ36" s="81"/>
      <c r="DR36" s="114"/>
    </row>
    <row r="37" spans="1:122" ht="15.75">
      <c r="A37" s="4">
        <v>11</v>
      </c>
      <c r="B37" s="13" t="s">
        <v>216</v>
      </c>
      <c r="C37" s="24" t="s">
        <v>138</v>
      </c>
      <c r="D37" s="11">
        <v>33825</v>
      </c>
      <c r="E37" s="4" t="s">
        <v>101</v>
      </c>
      <c r="F37" s="16" t="s">
        <v>217</v>
      </c>
      <c r="G37" s="17" t="s">
        <v>68</v>
      </c>
      <c r="H37" s="81">
        <v>6</v>
      </c>
      <c r="I37" s="81"/>
      <c r="J37" s="81">
        <v>8</v>
      </c>
      <c r="K37" s="81"/>
      <c r="L37" s="81">
        <v>6</v>
      </c>
      <c r="M37" s="81"/>
      <c r="N37" s="81">
        <v>6</v>
      </c>
      <c r="O37" s="81"/>
      <c r="P37" s="81">
        <v>7</v>
      </c>
      <c r="Q37" s="81"/>
      <c r="R37" s="81">
        <v>6</v>
      </c>
      <c r="S37" s="81"/>
      <c r="T37" s="81">
        <v>8</v>
      </c>
      <c r="U37" s="81"/>
      <c r="V37" s="81">
        <f t="shared" si="0"/>
        <v>143</v>
      </c>
      <c r="W37" s="83">
        <f t="shared" si="1"/>
        <v>6.5</v>
      </c>
      <c r="X37" s="81">
        <v>6</v>
      </c>
      <c r="Y37" s="81"/>
      <c r="Z37" s="81">
        <v>7</v>
      </c>
      <c r="AA37" s="81"/>
      <c r="AB37" s="81">
        <v>7</v>
      </c>
      <c r="AC37" s="81"/>
      <c r="AD37" s="81">
        <v>5</v>
      </c>
      <c r="AE37" s="81"/>
      <c r="AF37" s="81">
        <v>7</v>
      </c>
      <c r="AG37" s="81"/>
      <c r="AH37" s="81">
        <v>6</v>
      </c>
      <c r="AI37" s="81"/>
      <c r="AJ37" s="81">
        <v>6</v>
      </c>
      <c r="AK37" s="81"/>
      <c r="AL37" s="81">
        <f t="shared" si="2"/>
        <v>165</v>
      </c>
      <c r="AM37" s="83">
        <f t="shared" si="3"/>
        <v>6.346153846153846</v>
      </c>
      <c r="AN37" s="83">
        <f t="shared" si="4"/>
        <v>6.416666666666667</v>
      </c>
      <c r="AO37" s="43" t="str">
        <f t="shared" si="5"/>
        <v>TB Kh¸</v>
      </c>
      <c r="AP37" s="81">
        <f t="shared" si="6"/>
        <v>0</v>
      </c>
      <c r="AQ37" s="44" t="str">
        <f t="shared" si="7"/>
        <v>Lªn líp</v>
      </c>
      <c r="AR37" s="81">
        <v>5</v>
      </c>
      <c r="AS37" s="81"/>
      <c r="AT37" s="81">
        <v>6</v>
      </c>
      <c r="AU37" s="81"/>
      <c r="AV37" s="81">
        <v>5</v>
      </c>
      <c r="AW37" s="81"/>
      <c r="AX37" s="81">
        <v>6</v>
      </c>
      <c r="AY37" s="81"/>
      <c r="AZ37" s="81">
        <v>5</v>
      </c>
      <c r="BA37" s="81"/>
      <c r="BB37" s="81">
        <v>7</v>
      </c>
      <c r="BC37" s="81"/>
      <c r="BD37" s="81">
        <v>6</v>
      </c>
      <c r="BE37" s="81"/>
      <c r="BF37" s="81">
        <v>5</v>
      </c>
      <c r="BG37" s="81"/>
      <c r="BH37" s="81">
        <f t="shared" si="8"/>
        <v>166</v>
      </c>
      <c r="BI37" s="82">
        <f t="shared" si="9"/>
        <v>5.533333333333333</v>
      </c>
      <c r="BJ37" s="81">
        <v>6</v>
      </c>
      <c r="BK37" s="81"/>
      <c r="BL37" s="81">
        <v>5</v>
      </c>
      <c r="BM37" s="81"/>
      <c r="BN37" s="81">
        <v>6</v>
      </c>
      <c r="BO37" s="81">
        <v>4</v>
      </c>
      <c r="BP37" s="81">
        <v>5</v>
      </c>
      <c r="BQ37" s="81"/>
      <c r="BR37" s="81">
        <v>5</v>
      </c>
      <c r="BS37" s="81"/>
      <c r="BT37" s="81">
        <v>5</v>
      </c>
      <c r="BU37" s="81"/>
      <c r="BV37" s="114">
        <f t="shared" si="10"/>
        <v>123</v>
      </c>
      <c r="BW37" s="82">
        <f t="shared" si="11"/>
        <v>5.3478260869565215</v>
      </c>
      <c r="BX37" s="82">
        <f t="shared" si="12"/>
        <v>5.452830188679245</v>
      </c>
      <c r="BY37" s="148" t="s">
        <v>513</v>
      </c>
      <c r="BZ37" s="148" t="s">
        <v>522</v>
      </c>
      <c r="CA37" s="81">
        <v>9</v>
      </c>
      <c r="CB37" s="114"/>
      <c r="CC37" s="81">
        <v>5</v>
      </c>
      <c r="CD37" s="114"/>
      <c r="CE37" s="81">
        <v>7</v>
      </c>
      <c r="CF37" s="114"/>
      <c r="CG37" s="81">
        <v>8</v>
      </c>
      <c r="CH37" s="114"/>
      <c r="CI37" s="81">
        <v>5</v>
      </c>
      <c r="CJ37" s="114"/>
      <c r="CK37" s="81">
        <v>5</v>
      </c>
      <c r="CL37" s="114"/>
      <c r="CM37" s="81">
        <v>7</v>
      </c>
      <c r="CN37" s="114"/>
      <c r="CO37" s="176">
        <f t="shared" si="13"/>
        <v>212</v>
      </c>
      <c r="CP37" s="177">
        <f t="shared" si="14"/>
        <v>6.625</v>
      </c>
      <c r="CQ37" s="81">
        <v>9</v>
      </c>
      <c r="CR37" s="114"/>
      <c r="CS37" s="81">
        <v>8</v>
      </c>
      <c r="CT37" s="114"/>
      <c r="CU37" s="81">
        <v>8</v>
      </c>
      <c r="CV37" s="114"/>
      <c r="CW37" s="81">
        <v>6</v>
      </c>
      <c r="CX37" s="114"/>
      <c r="CY37" s="81">
        <v>7</v>
      </c>
      <c r="CZ37" s="114"/>
      <c r="DA37" s="176">
        <f t="shared" si="15"/>
        <v>176</v>
      </c>
      <c r="DB37" s="82">
        <f t="shared" si="16"/>
        <v>7.6521739130434785</v>
      </c>
      <c r="DC37" s="82">
        <f t="shared" si="17"/>
        <v>7.054545454545455</v>
      </c>
      <c r="DD37" s="176"/>
      <c r="DE37" s="81"/>
      <c r="DF37" s="176"/>
      <c r="DG37" s="81"/>
      <c r="DH37" s="176"/>
      <c r="DI37" s="81"/>
      <c r="DJ37" s="176"/>
      <c r="DK37" s="81"/>
      <c r="DL37" s="176"/>
      <c r="DM37" s="81"/>
      <c r="DN37" s="176"/>
      <c r="DO37" s="81"/>
      <c r="DP37" s="176"/>
      <c r="DQ37" s="81"/>
      <c r="DR37" s="114"/>
    </row>
    <row r="38" spans="1:122" ht="15.75">
      <c r="A38" s="4">
        <v>23</v>
      </c>
      <c r="B38" s="13" t="s">
        <v>116</v>
      </c>
      <c r="C38" s="24" t="s">
        <v>155</v>
      </c>
      <c r="D38" s="11">
        <v>33869</v>
      </c>
      <c r="E38" s="4" t="s">
        <v>101</v>
      </c>
      <c r="F38" s="16" t="s">
        <v>234</v>
      </c>
      <c r="G38" s="17" t="s">
        <v>62</v>
      </c>
      <c r="H38" s="81">
        <v>7</v>
      </c>
      <c r="I38" s="81"/>
      <c r="J38" s="81">
        <v>7</v>
      </c>
      <c r="K38" s="81"/>
      <c r="L38" s="81">
        <v>7</v>
      </c>
      <c r="M38" s="81"/>
      <c r="N38" s="81">
        <v>5</v>
      </c>
      <c r="O38" s="81"/>
      <c r="P38" s="81">
        <v>7</v>
      </c>
      <c r="Q38" s="81"/>
      <c r="R38" s="81">
        <v>6</v>
      </c>
      <c r="S38" s="81"/>
      <c r="T38" s="81">
        <v>6</v>
      </c>
      <c r="U38" s="81"/>
      <c r="V38" s="81">
        <f aca="true" t="shared" si="18" ref="V38:V62">T38*$T$5+R38*$R$5+P38*$P$5+N38*$N$5+L38*$L$5</f>
        <v>139</v>
      </c>
      <c r="W38" s="83">
        <f aca="true" t="shared" si="19" ref="W38:W69">V38/$V$5</f>
        <v>6.318181818181818</v>
      </c>
      <c r="X38" s="81">
        <v>7</v>
      </c>
      <c r="Y38" s="81"/>
      <c r="Z38" s="81">
        <v>7</v>
      </c>
      <c r="AA38" s="81"/>
      <c r="AB38" s="81">
        <v>7</v>
      </c>
      <c r="AC38" s="81"/>
      <c r="AD38" s="81">
        <v>7</v>
      </c>
      <c r="AE38" s="81"/>
      <c r="AF38" s="81">
        <v>7</v>
      </c>
      <c r="AG38" s="81"/>
      <c r="AH38" s="81">
        <v>6</v>
      </c>
      <c r="AI38" s="81"/>
      <c r="AJ38" s="81">
        <v>6</v>
      </c>
      <c r="AK38" s="81"/>
      <c r="AL38" s="81">
        <f aca="true" t="shared" si="20" ref="AL38:AL62">AJ38*$AJ$5+AH38*$AH$5+AF38*$AF$5+AD38*$AD$5+AB38*$AB$5+Z38*$Z$5+X38*$X$5</f>
        <v>174</v>
      </c>
      <c r="AM38" s="83">
        <f aca="true" t="shared" si="21" ref="AM38:AM69">AL38/$AL$5</f>
        <v>6.6923076923076925</v>
      </c>
      <c r="AN38" s="83">
        <f aca="true" t="shared" si="22" ref="AN38:AN62">(AL38+V38)/$AN$5</f>
        <v>6.520833333333333</v>
      </c>
      <c r="AO38" s="43" t="str">
        <f aca="true" t="shared" si="23" ref="AO38:AO69">IF(AN38&gt;=8.995,"XuÊt s¾c",IF(AN38&gt;=7.995,"Giái",IF(AN38&gt;=6.995,"Kh¸",IF(AN38&gt;=5.995,"TB Kh¸",IF(AN38&gt;=4.995,"Trung b×nh",IF(AN38&gt;=3.995,"YÕu",IF(AN38&lt;3.995,"KÐm")))))))</f>
        <v>TB Kh¸</v>
      </c>
      <c r="AP38" s="81">
        <f aca="true" t="shared" si="24" ref="AP38:AP62">SUM((IF(L38&gt;=5,0,$L$5)),(IF(N38&gt;=5,0,$N$5)),(IF(P38&gt;=5,0,$P$5)),(IF(R38&gt;=5,0,$R$5)),,(IF(T38&gt;=5,0,$T$5)),(IF(X38&gt;=5,0,$X$5)),(IF(Z38&gt;=5,0,$Z$5)),,(IF(AB38&gt;=5,0,$AB$5)),(IF(AD38&gt;=5,0,$AD$5)),(IF(AF38&gt;=5,0,$AF$5)),(IF(AH38&gt;=5,0,$AH$5)),(IF(AJ38&gt;=5,0,$AJ$5)))</f>
        <v>0</v>
      </c>
      <c r="AQ38" s="44" t="str">
        <f aca="true" t="shared" si="25" ref="AQ38:AQ62">IF($AN38&lt;3.495,"Th«i häc",IF($AN38&lt;4.995,"Ngõng häc",IF($AP38&gt;25,"Ngõng häc","Lªn líp")))</f>
        <v>Lªn líp</v>
      </c>
      <c r="AR38" s="81">
        <v>6</v>
      </c>
      <c r="AS38" s="81"/>
      <c r="AT38" s="81">
        <v>6</v>
      </c>
      <c r="AU38" s="81"/>
      <c r="AV38" s="81">
        <v>8</v>
      </c>
      <c r="AW38" s="81"/>
      <c r="AX38" s="81">
        <v>7</v>
      </c>
      <c r="AY38" s="81"/>
      <c r="AZ38" s="81">
        <v>7</v>
      </c>
      <c r="BA38" s="81"/>
      <c r="BB38" s="81">
        <v>7</v>
      </c>
      <c r="BC38" s="81"/>
      <c r="BD38" s="81">
        <v>5</v>
      </c>
      <c r="BE38" s="81"/>
      <c r="BF38" s="81">
        <v>7</v>
      </c>
      <c r="BG38" s="81"/>
      <c r="BH38" s="81">
        <f aca="true" t="shared" si="26" ref="BH38:BH62">BF38*BF$5+BD38*BD$5+BB38*BB$5+AZ38*AZ$5+AX38*AX$5+AV38*AV$5+AT38*AT$5+AR38*AR$5</f>
        <v>199</v>
      </c>
      <c r="BI38" s="82">
        <f aca="true" t="shared" si="27" ref="BI38:BI69">BH38/BH$5</f>
        <v>6.633333333333334</v>
      </c>
      <c r="BJ38" s="81">
        <v>5</v>
      </c>
      <c r="BK38" s="81"/>
      <c r="BL38" s="81">
        <v>6</v>
      </c>
      <c r="BM38" s="81"/>
      <c r="BN38" s="81">
        <v>7</v>
      </c>
      <c r="BO38" s="81"/>
      <c r="BP38" s="81">
        <v>6</v>
      </c>
      <c r="BQ38" s="81"/>
      <c r="BR38" s="81">
        <v>7</v>
      </c>
      <c r="BS38" s="81"/>
      <c r="BT38" s="81">
        <v>8</v>
      </c>
      <c r="BU38" s="81"/>
      <c r="BV38" s="114">
        <f aca="true" t="shared" si="28" ref="BV38:BV62">BT38*BT$5+BR38*BR$5+BP38*BP$5+BN38*BN$5+BL38*BL$5+BJ38*BJ$5</f>
        <v>147</v>
      </c>
      <c r="BW38" s="82">
        <f aca="true" t="shared" si="29" ref="BW38:BW69">BV38/BV$5</f>
        <v>6.391304347826087</v>
      </c>
      <c r="BX38" s="82">
        <f aca="true" t="shared" si="30" ref="BX38:BX62">(BV38+BH38)/BX$5</f>
        <v>6.528301886792453</v>
      </c>
      <c r="BY38" s="148" t="s">
        <v>568</v>
      </c>
      <c r="BZ38" s="148" t="s">
        <v>522</v>
      </c>
      <c r="CA38" s="81">
        <v>8</v>
      </c>
      <c r="CB38" s="114"/>
      <c r="CC38" s="81">
        <v>8</v>
      </c>
      <c r="CD38" s="114"/>
      <c r="CE38" s="81">
        <v>6</v>
      </c>
      <c r="CF38" s="114"/>
      <c r="CG38" s="81">
        <v>6</v>
      </c>
      <c r="CH38" s="114"/>
      <c r="CI38" s="81">
        <v>7</v>
      </c>
      <c r="CJ38" s="114"/>
      <c r="CK38" s="81">
        <v>7</v>
      </c>
      <c r="CL38" s="114"/>
      <c r="CM38" s="81">
        <v>8</v>
      </c>
      <c r="CN38" s="114"/>
      <c r="CO38" s="176">
        <f aca="true" t="shared" si="31" ref="CO38:CO62">CM38*CM$5+CK38*CK$5+CI38*CI$5+CG38*CG$5+CE38*CE$5+CC38*CC$5+CA38*CA$5</f>
        <v>229</v>
      </c>
      <c r="CP38" s="177">
        <f aca="true" t="shared" si="32" ref="CP38:CP69">CO38/CO$5</f>
        <v>7.15625</v>
      </c>
      <c r="CQ38" s="81">
        <v>9</v>
      </c>
      <c r="CR38" s="114"/>
      <c r="CS38" s="81">
        <v>7</v>
      </c>
      <c r="CT38" s="114"/>
      <c r="CU38" s="81">
        <v>8</v>
      </c>
      <c r="CV38" s="114"/>
      <c r="CW38" s="81">
        <v>8</v>
      </c>
      <c r="CX38" s="114"/>
      <c r="CY38" s="81">
        <v>7</v>
      </c>
      <c r="CZ38" s="114"/>
      <c r="DA38" s="176">
        <f aca="true" t="shared" si="33" ref="DA38:DA62">CY38*CY$5+CW38*CW$5+CU38*CU$5+CS38*CS$5+CQ38*CQ$5</f>
        <v>176</v>
      </c>
      <c r="DB38" s="82">
        <f aca="true" t="shared" si="34" ref="DB38:DB69">DA38/DA$5</f>
        <v>7.6521739130434785</v>
      </c>
      <c r="DC38" s="82">
        <f t="shared" si="17"/>
        <v>7.363636363636363</v>
      </c>
      <c r="DD38" s="176"/>
      <c r="DE38" s="81"/>
      <c r="DF38" s="176"/>
      <c r="DG38" s="81"/>
      <c r="DH38" s="176"/>
      <c r="DI38" s="81"/>
      <c r="DJ38" s="176"/>
      <c r="DK38" s="81"/>
      <c r="DL38" s="176"/>
      <c r="DM38" s="81"/>
      <c r="DN38" s="176"/>
      <c r="DO38" s="81"/>
      <c r="DP38" s="176"/>
      <c r="DQ38" s="81"/>
      <c r="DR38" s="114"/>
    </row>
    <row r="39" spans="1:122" ht="15.75">
      <c r="A39" s="4">
        <v>35</v>
      </c>
      <c r="B39" s="13" t="s">
        <v>174</v>
      </c>
      <c r="C39" s="24" t="s">
        <v>108</v>
      </c>
      <c r="D39" s="11">
        <v>33781</v>
      </c>
      <c r="E39" s="4" t="s">
        <v>101</v>
      </c>
      <c r="F39" s="16" t="s">
        <v>252</v>
      </c>
      <c r="G39" s="17" t="s">
        <v>78</v>
      </c>
      <c r="H39" s="81">
        <v>8</v>
      </c>
      <c r="I39" s="81"/>
      <c r="J39" s="81">
        <v>7</v>
      </c>
      <c r="K39" s="81"/>
      <c r="L39" s="81">
        <v>6</v>
      </c>
      <c r="M39" s="81"/>
      <c r="N39" s="81">
        <v>6</v>
      </c>
      <c r="O39" s="81"/>
      <c r="P39" s="81">
        <v>7</v>
      </c>
      <c r="Q39" s="81"/>
      <c r="R39" s="81">
        <v>5</v>
      </c>
      <c r="S39" s="81"/>
      <c r="T39" s="81">
        <v>7</v>
      </c>
      <c r="U39" s="81"/>
      <c r="V39" s="81">
        <f t="shared" si="18"/>
        <v>134</v>
      </c>
      <c r="W39" s="83">
        <f t="shared" si="19"/>
        <v>6.090909090909091</v>
      </c>
      <c r="X39" s="81">
        <v>7</v>
      </c>
      <c r="Y39" s="81"/>
      <c r="Z39" s="81">
        <v>6</v>
      </c>
      <c r="AA39" s="81"/>
      <c r="AB39" s="81">
        <v>5</v>
      </c>
      <c r="AC39" s="81"/>
      <c r="AD39" s="81">
        <v>6</v>
      </c>
      <c r="AE39" s="81"/>
      <c r="AF39" s="81">
        <v>5</v>
      </c>
      <c r="AG39" s="81"/>
      <c r="AH39" s="81">
        <v>6</v>
      </c>
      <c r="AI39" s="81"/>
      <c r="AJ39" s="81">
        <v>7</v>
      </c>
      <c r="AK39" s="81"/>
      <c r="AL39" s="81">
        <f t="shared" si="20"/>
        <v>153</v>
      </c>
      <c r="AM39" s="83">
        <f t="shared" si="21"/>
        <v>5.884615384615385</v>
      </c>
      <c r="AN39" s="83">
        <f t="shared" si="22"/>
        <v>5.979166666666667</v>
      </c>
      <c r="AO39" s="43" t="str">
        <f t="shared" si="23"/>
        <v>Trung b×nh</v>
      </c>
      <c r="AP39" s="81">
        <f t="shared" si="24"/>
        <v>0</v>
      </c>
      <c r="AQ39" s="44" t="str">
        <f t="shared" si="25"/>
        <v>Lªn líp</v>
      </c>
      <c r="AR39" s="81">
        <v>7</v>
      </c>
      <c r="AS39" s="81"/>
      <c r="AT39" s="81">
        <v>7</v>
      </c>
      <c r="AU39" s="81"/>
      <c r="AV39" s="81">
        <v>7</v>
      </c>
      <c r="AW39" s="81"/>
      <c r="AX39" s="81">
        <v>8</v>
      </c>
      <c r="AY39" s="81"/>
      <c r="AZ39" s="81">
        <v>5</v>
      </c>
      <c r="BA39" s="81"/>
      <c r="BB39" s="81">
        <v>5</v>
      </c>
      <c r="BC39" s="81"/>
      <c r="BD39" s="81">
        <v>7</v>
      </c>
      <c r="BE39" s="81"/>
      <c r="BF39" s="81">
        <v>6</v>
      </c>
      <c r="BG39" s="81"/>
      <c r="BH39" s="81">
        <f t="shared" si="26"/>
        <v>197</v>
      </c>
      <c r="BI39" s="82">
        <f t="shared" si="27"/>
        <v>6.566666666666666</v>
      </c>
      <c r="BJ39" s="81">
        <v>6</v>
      </c>
      <c r="BK39" s="81"/>
      <c r="BL39" s="81">
        <v>8</v>
      </c>
      <c r="BM39" s="81"/>
      <c r="BN39" s="81">
        <v>8</v>
      </c>
      <c r="BO39" s="81"/>
      <c r="BP39" s="81">
        <v>6</v>
      </c>
      <c r="BQ39" s="81"/>
      <c r="BR39" s="81">
        <v>6</v>
      </c>
      <c r="BS39" s="81"/>
      <c r="BT39" s="81">
        <v>5</v>
      </c>
      <c r="BU39" s="81"/>
      <c r="BV39" s="114">
        <f t="shared" si="28"/>
        <v>151</v>
      </c>
      <c r="BW39" s="82">
        <f t="shared" si="29"/>
        <v>6.565217391304348</v>
      </c>
      <c r="BX39" s="82">
        <f t="shared" si="30"/>
        <v>6.566037735849057</v>
      </c>
      <c r="BY39" s="148" t="s">
        <v>568</v>
      </c>
      <c r="BZ39" s="148" t="s">
        <v>522</v>
      </c>
      <c r="CA39" s="81">
        <v>8</v>
      </c>
      <c r="CB39" s="114"/>
      <c r="CC39" s="81">
        <v>7</v>
      </c>
      <c r="CD39" s="114"/>
      <c r="CE39" s="81">
        <v>7</v>
      </c>
      <c r="CF39" s="114"/>
      <c r="CG39" s="81">
        <v>7</v>
      </c>
      <c r="CH39" s="114"/>
      <c r="CI39" s="81">
        <v>5</v>
      </c>
      <c r="CJ39" s="114"/>
      <c r="CK39" s="81">
        <v>7</v>
      </c>
      <c r="CL39" s="114">
        <v>4</v>
      </c>
      <c r="CM39" s="81">
        <v>7</v>
      </c>
      <c r="CN39" s="114"/>
      <c r="CO39" s="176">
        <f t="shared" si="31"/>
        <v>220</v>
      </c>
      <c r="CP39" s="177">
        <f t="shared" si="32"/>
        <v>6.875</v>
      </c>
      <c r="CQ39" s="81">
        <v>8</v>
      </c>
      <c r="CR39" s="114"/>
      <c r="CS39" s="81">
        <v>8</v>
      </c>
      <c r="CT39" s="114"/>
      <c r="CU39" s="81">
        <v>8</v>
      </c>
      <c r="CV39" s="114"/>
      <c r="CW39" s="81">
        <v>9</v>
      </c>
      <c r="CX39" s="114"/>
      <c r="CY39" s="81">
        <v>6</v>
      </c>
      <c r="CZ39" s="114"/>
      <c r="DA39" s="176">
        <f t="shared" si="33"/>
        <v>175</v>
      </c>
      <c r="DB39" s="82">
        <f t="shared" si="34"/>
        <v>7.608695652173913</v>
      </c>
      <c r="DC39" s="82">
        <f t="shared" si="17"/>
        <v>7.181818181818182</v>
      </c>
      <c r="DD39" s="176"/>
      <c r="DE39" s="81"/>
      <c r="DF39" s="176"/>
      <c r="DG39" s="81"/>
      <c r="DH39" s="176"/>
      <c r="DI39" s="81"/>
      <c r="DJ39" s="176"/>
      <c r="DK39" s="81"/>
      <c r="DL39" s="176"/>
      <c r="DM39" s="81"/>
      <c r="DN39" s="176"/>
      <c r="DO39" s="81"/>
      <c r="DP39" s="176"/>
      <c r="DQ39" s="81"/>
      <c r="DR39" s="114"/>
    </row>
    <row r="40" spans="1:122" ht="15.75">
      <c r="A40" s="4">
        <v>12</v>
      </c>
      <c r="B40" s="13" t="s">
        <v>134</v>
      </c>
      <c r="C40" s="24" t="s">
        <v>138</v>
      </c>
      <c r="D40" s="11">
        <v>33422</v>
      </c>
      <c r="E40" s="4" t="s">
        <v>101</v>
      </c>
      <c r="F40" s="16" t="s">
        <v>218</v>
      </c>
      <c r="G40" s="17" t="s">
        <v>78</v>
      </c>
      <c r="H40" s="81">
        <v>6</v>
      </c>
      <c r="I40" s="81"/>
      <c r="J40" s="81">
        <v>6</v>
      </c>
      <c r="K40" s="81"/>
      <c r="L40" s="81">
        <v>6</v>
      </c>
      <c r="M40" s="81"/>
      <c r="N40" s="81">
        <v>5</v>
      </c>
      <c r="O40" s="81">
        <v>4</v>
      </c>
      <c r="P40" s="81">
        <v>6</v>
      </c>
      <c r="Q40" s="81"/>
      <c r="R40" s="81">
        <v>5</v>
      </c>
      <c r="S40" s="81"/>
      <c r="T40" s="81">
        <v>6</v>
      </c>
      <c r="U40" s="81"/>
      <c r="V40" s="81">
        <f t="shared" si="18"/>
        <v>124</v>
      </c>
      <c r="W40" s="83">
        <f t="shared" si="19"/>
        <v>5.636363636363637</v>
      </c>
      <c r="X40" s="81">
        <v>6</v>
      </c>
      <c r="Y40" s="81"/>
      <c r="Z40" s="81">
        <v>7</v>
      </c>
      <c r="AA40" s="81"/>
      <c r="AB40" s="81">
        <v>7</v>
      </c>
      <c r="AC40" s="81"/>
      <c r="AD40" s="81">
        <v>5</v>
      </c>
      <c r="AE40" s="81"/>
      <c r="AF40" s="81">
        <v>7</v>
      </c>
      <c r="AG40" s="81"/>
      <c r="AH40" s="81">
        <v>5</v>
      </c>
      <c r="AI40" s="81">
        <v>3</v>
      </c>
      <c r="AJ40" s="81">
        <v>6</v>
      </c>
      <c r="AK40" s="81"/>
      <c r="AL40" s="81">
        <f t="shared" si="20"/>
        <v>160</v>
      </c>
      <c r="AM40" s="83">
        <f t="shared" si="21"/>
        <v>6.153846153846154</v>
      </c>
      <c r="AN40" s="83">
        <f t="shared" si="22"/>
        <v>5.916666666666667</v>
      </c>
      <c r="AO40" s="43" t="str">
        <f t="shared" si="23"/>
        <v>Trung b×nh</v>
      </c>
      <c r="AP40" s="81">
        <f t="shared" si="24"/>
        <v>0</v>
      </c>
      <c r="AQ40" s="44" t="str">
        <f t="shared" si="25"/>
        <v>Lªn líp</v>
      </c>
      <c r="AR40" s="81">
        <v>7</v>
      </c>
      <c r="AS40" s="81"/>
      <c r="AT40" s="81">
        <v>5</v>
      </c>
      <c r="AU40" s="81"/>
      <c r="AV40" s="81">
        <v>5</v>
      </c>
      <c r="AW40" s="81"/>
      <c r="AX40" s="81">
        <v>6</v>
      </c>
      <c r="AY40" s="81" t="s">
        <v>556</v>
      </c>
      <c r="AZ40" s="81">
        <v>6</v>
      </c>
      <c r="BA40" s="81"/>
      <c r="BB40" s="81">
        <v>5</v>
      </c>
      <c r="BC40" s="81"/>
      <c r="BD40" s="81">
        <v>5</v>
      </c>
      <c r="BE40" s="81">
        <v>4</v>
      </c>
      <c r="BF40" s="81">
        <v>8</v>
      </c>
      <c r="BG40" s="81" t="s">
        <v>556</v>
      </c>
      <c r="BH40" s="81">
        <f t="shared" si="26"/>
        <v>178</v>
      </c>
      <c r="BI40" s="82">
        <f t="shared" si="27"/>
        <v>5.933333333333334</v>
      </c>
      <c r="BJ40" s="81">
        <v>6</v>
      </c>
      <c r="BK40" s="81"/>
      <c r="BL40" s="81">
        <v>6</v>
      </c>
      <c r="BM40" s="81">
        <v>4</v>
      </c>
      <c r="BN40" s="81">
        <v>5</v>
      </c>
      <c r="BO40" s="81"/>
      <c r="BP40" s="81">
        <v>5</v>
      </c>
      <c r="BQ40" s="81"/>
      <c r="BR40" s="81">
        <v>6</v>
      </c>
      <c r="BS40" s="81"/>
      <c r="BT40" s="81">
        <v>5</v>
      </c>
      <c r="BU40" s="81"/>
      <c r="BV40" s="114">
        <f t="shared" si="28"/>
        <v>126</v>
      </c>
      <c r="BW40" s="82">
        <f t="shared" si="29"/>
        <v>5.478260869565218</v>
      </c>
      <c r="BX40" s="82">
        <f t="shared" si="30"/>
        <v>5.735849056603773</v>
      </c>
      <c r="BY40" s="148" t="s">
        <v>513</v>
      </c>
      <c r="BZ40" s="148" t="s">
        <v>522</v>
      </c>
      <c r="CA40" s="81">
        <v>5</v>
      </c>
      <c r="CB40" s="114">
        <v>4</v>
      </c>
      <c r="CC40" s="81">
        <v>6</v>
      </c>
      <c r="CD40" s="114"/>
      <c r="CE40" s="81">
        <v>7</v>
      </c>
      <c r="CF40" s="114"/>
      <c r="CG40" s="81">
        <v>6</v>
      </c>
      <c r="CH40" s="114"/>
      <c r="CI40" s="81">
        <v>7</v>
      </c>
      <c r="CJ40" s="114"/>
      <c r="CK40" s="81">
        <v>5</v>
      </c>
      <c r="CL40" s="114"/>
      <c r="CM40" s="81">
        <v>5</v>
      </c>
      <c r="CN40" s="114"/>
      <c r="CO40" s="176">
        <f t="shared" si="31"/>
        <v>184</v>
      </c>
      <c r="CP40" s="177">
        <f t="shared" si="32"/>
        <v>5.75</v>
      </c>
      <c r="CQ40" s="81">
        <v>9</v>
      </c>
      <c r="CR40" s="114"/>
      <c r="CS40" s="81">
        <v>8</v>
      </c>
      <c r="CT40" s="114"/>
      <c r="CU40" s="81">
        <v>9</v>
      </c>
      <c r="CV40" s="114"/>
      <c r="CW40" s="81">
        <v>6</v>
      </c>
      <c r="CX40" s="114"/>
      <c r="CY40" s="81">
        <v>6</v>
      </c>
      <c r="CZ40" s="114"/>
      <c r="DA40" s="176">
        <f t="shared" si="33"/>
        <v>174</v>
      </c>
      <c r="DB40" s="82">
        <f t="shared" si="34"/>
        <v>7.565217391304348</v>
      </c>
      <c r="DC40" s="82">
        <f t="shared" si="17"/>
        <v>6.509090909090909</v>
      </c>
      <c r="DD40" s="176"/>
      <c r="DE40" s="81"/>
      <c r="DF40" s="176"/>
      <c r="DG40" s="81"/>
      <c r="DH40" s="176"/>
      <c r="DI40" s="81"/>
      <c r="DJ40" s="176"/>
      <c r="DK40" s="81"/>
      <c r="DL40" s="176"/>
      <c r="DM40" s="81"/>
      <c r="DN40" s="176"/>
      <c r="DO40" s="81"/>
      <c r="DP40" s="176"/>
      <c r="DQ40" s="81"/>
      <c r="DR40" s="114"/>
    </row>
    <row r="41" spans="1:122" ht="15.75">
      <c r="A41" s="4">
        <v>14</v>
      </c>
      <c r="B41" s="13" t="s">
        <v>221</v>
      </c>
      <c r="C41" s="24" t="s">
        <v>69</v>
      </c>
      <c r="D41" s="11">
        <v>32404</v>
      </c>
      <c r="E41" s="4" t="s">
        <v>48</v>
      </c>
      <c r="F41" s="16" t="s">
        <v>222</v>
      </c>
      <c r="G41" s="17" t="s">
        <v>85</v>
      </c>
      <c r="H41" s="81">
        <v>8</v>
      </c>
      <c r="I41" s="81"/>
      <c r="J41" s="81">
        <v>7</v>
      </c>
      <c r="K41" s="81"/>
      <c r="L41" s="81">
        <v>7</v>
      </c>
      <c r="M41" s="81"/>
      <c r="N41" s="81">
        <v>5</v>
      </c>
      <c r="O41" s="81"/>
      <c r="P41" s="81">
        <v>7</v>
      </c>
      <c r="Q41" s="81"/>
      <c r="R41" s="81">
        <v>6</v>
      </c>
      <c r="S41" s="81"/>
      <c r="T41" s="81">
        <v>9</v>
      </c>
      <c r="U41" s="81"/>
      <c r="V41" s="81">
        <f t="shared" si="18"/>
        <v>151</v>
      </c>
      <c r="W41" s="83">
        <f t="shared" si="19"/>
        <v>6.863636363636363</v>
      </c>
      <c r="X41" s="81">
        <v>6</v>
      </c>
      <c r="Y41" s="81"/>
      <c r="Z41" s="81">
        <v>7</v>
      </c>
      <c r="AA41" s="81"/>
      <c r="AB41" s="81">
        <v>7</v>
      </c>
      <c r="AC41" s="81"/>
      <c r="AD41" s="81">
        <v>6</v>
      </c>
      <c r="AE41" s="81"/>
      <c r="AF41" s="81">
        <v>7</v>
      </c>
      <c r="AG41" s="81"/>
      <c r="AH41" s="81">
        <v>7</v>
      </c>
      <c r="AI41" s="81"/>
      <c r="AJ41" s="81">
        <v>7</v>
      </c>
      <c r="AK41" s="81"/>
      <c r="AL41" s="81">
        <f t="shared" si="20"/>
        <v>176</v>
      </c>
      <c r="AM41" s="83">
        <f t="shared" si="21"/>
        <v>6.769230769230769</v>
      </c>
      <c r="AN41" s="83">
        <f t="shared" si="22"/>
        <v>6.8125</v>
      </c>
      <c r="AO41" s="43" t="str">
        <f t="shared" si="23"/>
        <v>TB Kh¸</v>
      </c>
      <c r="AP41" s="81">
        <f t="shared" si="24"/>
        <v>0</v>
      </c>
      <c r="AQ41" s="44" t="str">
        <f t="shared" si="25"/>
        <v>Lªn líp</v>
      </c>
      <c r="AR41" s="81">
        <v>8</v>
      </c>
      <c r="AS41" s="81"/>
      <c r="AT41" s="81">
        <v>8</v>
      </c>
      <c r="AU41" s="81"/>
      <c r="AV41" s="81">
        <v>6</v>
      </c>
      <c r="AW41" s="81"/>
      <c r="AX41" s="81">
        <v>7</v>
      </c>
      <c r="AY41" s="81"/>
      <c r="AZ41" s="81">
        <v>7</v>
      </c>
      <c r="BA41" s="81"/>
      <c r="BB41" s="81">
        <v>7</v>
      </c>
      <c r="BC41" s="81"/>
      <c r="BD41" s="81">
        <v>5</v>
      </c>
      <c r="BE41" s="81"/>
      <c r="BF41" s="81">
        <v>6</v>
      </c>
      <c r="BG41" s="81"/>
      <c r="BH41" s="81">
        <f t="shared" si="26"/>
        <v>201</v>
      </c>
      <c r="BI41" s="82">
        <f t="shared" si="27"/>
        <v>6.7</v>
      </c>
      <c r="BJ41" s="81">
        <v>5</v>
      </c>
      <c r="BK41" s="81"/>
      <c r="BL41" s="81">
        <v>6</v>
      </c>
      <c r="BM41" s="81"/>
      <c r="BN41" s="81">
        <v>5</v>
      </c>
      <c r="BO41" s="81"/>
      <c r="BP41" s="81">
        <v>6</v>
      </c>
      <c r="BQ41" s="81"/>
      <c r="BR41" s="81">
        <v>7</v>
      </c>
      <c r="BS41" s="81"/>
      <c r="BT41" s="81">
        <v>5</v>
      </c>
      <c r="BU41" s="81"/>
      <c r="BV41" s="114">
        <f t="shared" si="28"/>
        <v>130</v>
      </c>
      <c r="BW41" s="82">
        <f t="shared" si="29"/>
        <v>5.6521739130434785</v>
      </c>
      <c r="BX41" s="82">
        <f t="shared" si="30"/>
        <v>6.245283018867925</v>
      </c>
      <c r="BY41" s="148" t="s">
        <v>568</v>
      </c>
      <c r="BZ41" s="148" t="s">
        <v>522</v>
      </c>
      <c r="CA41" s="81">
        <v>8</v>
      </c>
      <c r="CB41" s="114"/>
      <c r="CC41" s="81">
        <v>8</v>
      </c>
      <c r="CD41" s="114"/>
      <c r="CE41" s="81">
        <v>7</v>
      </c>
      <c r="CF41" s="114"/>
      <c r="CG41" s="81">
        <v>7</v>
      </c>
      <c r="CH41" s="114"/>
      <c r="CI41" s="81">
        <v>7</v>
      </c>
      <c r="CJ41" s="114"/>
      <c r="CK41" s="81">
        <v>6</v>
      </c>
      <c r="CL41" s="114"/>
      <c r="CM41" s="81">
        <v>7</v>
      </c>
      <c r="CN41" s="114"/>
      <c r="CO41" s="176">
        <f t="shared" si="31"/>
        <v>227</v>
      </c>
      <c r="CP41" s="177">
        <f t="shared" si="32"/>
        <v>7.09375</v>
      </c>
      <c r="CQ41" s="81">
        <v>8</v>
      </c>
      <c r="CR41" s="114"/>
      <c r="CS41" s="81">
        <v>9</v>
      </c>
      <c r="CT41" s="114"/>
      <c r="CU41" s="81">
        <v>7</v>
      </c>
      <c r="CV41" s="114"/>
      <c r="CW41" s="81">
        <v>8</v>
      </c>
      <c r="CX41" s="114"/>
      <c r="CY41" s="81">
        <v>6</v>
      </c>
      <c r="CZ41" s="114"/>
      <c r="DA41" s="176">
        <f t="shared" si="33"/>
        <v>174</v>
      </c>
      <c r="DB41" s="82">
        <f t="shared" si="34"/>
        <v>7.565217391304348</v>
      </c>
      <c r="DC41" s="82">
        <f t="shared" si="17"/>
        <v>7.290909090909091</v>
      </c>
      <c r="DD41" s="176"/>
      <c r="DE41" s="81"/>
      <c r="DF41" s="176"/>
      <c r="DG41" s="81"/>
      <c r="DH41" s="176"/>
      <c r="DI41" s="81"/>
      <c r="DJ41" s="176"/>
      <c r="DK41" s="81"/>
      <c r="DL41" s="176"/>
      <c r="DM41" s="81"/>
      <c r="DN41" s="176"/>
      <c r="DO41" s="81"/>
      <c r="DP41" s="176"/>
      <c r="DQ41" s="81"/>
      <c r="DR41" s="114"/>
    </row>
    <row r="42" spans="1:122" ht="15.75">
      <c r="A42" s="4">
        <v>55</v>
      </c>
      <c r="B42" s="13" t="s">
        <v>278</v>
      </c>
      <c r="C42" s="24" t="s">
        <v>279</v>
      </c>
      <c r="D42" s="11">
        <v>33717</v>
      </c>
      <c r="E42" s="4" t="s">
        <v>101</v>
      </c>
      <c r="F42" s="16" t="s">
        <v>280</v>
      </c>
      <c r="G42" s="17" t="s">
        <v>34</v>
      </c>
      <c r="H42" s="81">
        <v>6</v>
      </c>
      <c r="I42" s="81"/>
      <c r="J42" s="81">
        <v>6</v>
      </c>
      <c r="K42" s="81"/>
      <c r="L42" s="81">
        <v>5</v>
      </c>
      <c r="M42" s="81"/>
      <c r="N42" s="81">
        <v>5</v>
      </c>
      <c r="O42" s="81"/>
      <c r="P42" s="81">
        <v>7</v>
      </c>
      <c r="Q42" s="81"/>
      <c r="R42" s="81">
        <v>6</v>
      </c>
      <c r="S42" s="81"/>
      <c r="T42" s="81">
        <v>6</v>
      </c>
      <c r="U42" s="81"/>
      <c r="V42" s="81">
        <f t="shared" si="18"/>
        <v>125</v>
      </c>
      <c r="W42" s="83">
        <f t="shared" si="19"/>
        <v>5.681818181818182</v>
      </c>
      <c r="X42" s="81">
        <v>7</v>
      </c>
      <c r="Y42" s="81"/>
      <c r="Z42" s="81">
        <v>7</v>
      </c>
      <c r="AA42" s="81"/>
      <c r="AB42" s="81">
        <v>5</v>
      </c>
      <c r="AC42" s="81"/>
      <c r="AD42" s="81">
        <v>5</v>
      </c>
      <c r="AE42" s="81"/>
      <c r="AF42" s="81">
        <v>5</v>
      </c>
      <c r="AG42" s="81">
        <v>4</v>
      </c>
      <c r="AH42" s="81">
        <v>7</v>
      </c>
      <c r="AI42" s="81"/>
      <c r="AJ42" s="81">
        <v>6</v>
      </c>
      <c r="AK42" s="81"/>
      <c r="AL42" s="81">
        <f t="shared" si="20"/>
        <v>155</v>
      </c>
      <c r="AM42" s="83">
        <f t="shared" si="21"/>
        <v>5.961538461538462</v>
      </c>
      <c r="AN42" s="83">
        <f t="shared" si="22"/>
        <v>5.833333333333333</v>
      </c>
      <c r="AO42" s="43" t="str">
        <f t="shared" si="23"/>
        <v>Trung b×nh</v>
      </c>
      <c r="AP42" s="81">
        <f t="shared" si="24"/>
        <v>0</v>
      </c>
      <c r="AQ42" s="44" t="str">
        <f t="shared" si="25"/>
        <v>Lªn líp</v>
      </c>
      <c r="AR42" s="81">
        <v>8</v>
      </c>
      <c r="AS42" s="81"/>
      <c r="AT42" s="81">
        <v>5</v>
      </c>
      <c r="AU42" s="81"/>
      <c r="AV42" s="81">
        <v>7</v>
      </c>
      <c r="AW42" s="81"/>
      <c r="AX42" s="81">
        <v>6</v>
      </c>
      <c r="AY42" s="81"/>
      <c r="AZ42" s="81">
        <v>7</v>
      </c>
      <c r="BA42" s="81"/>
      <c r="BB42" s="81">
        <v>5</v>
      </c>
      <c r="BC42" s="81"/>
      <c r="BD42" s="81">
        <v>5</v>
      </c>
      <c r="BE42" s="81">
        <v>4</v>
      </c>
      <c r="BF42" s="81">
        <v>5</v>
      </c>
      <c r="BG42" s="81"/>
      <c r="BH42" s="81">
        <f t="shared" si="26"/>
        <v>184</v>
      </c>
      <c r="BI42" s="82">
        <f t="shared" si="27"/>
        <v>6.133333333333334</v>
      </c>
      <c r="BJ42" s="81">
        <v>7</v>
      </c>
      <c r="BK42" s="81"/>
      <c r="BL42" s="81">
        <v>6</v>
      </c>
      <c r="BM42" s="81"/>
      <c r="BN42" s="81">
        <v>5</v>
      </c>
      <c r="BO42" s="81"/>
      <c r="BP42" s="81">
        <v>8</v>
      </c>
      <c r="BQ42" s="81"/>
      <c r="BR42" s="81">
        <v>6</v>
      </c>
      <c r="BS42" s="81"/>
      <c r="BT42" s="81">
        <v>6</v>
      </c>
      <c r="BU42" s="81"/>
      <c r="BV42" s="114">
        <f t="shared" si="28"/>
        <v>148</v>
      </c>
      <c r="BW42" s="82">
        <f t="shared" si="29"/>
        <v>6.434782608695652</v>
      </c>
      <c r="BX42" s="82">
        <f t="shared" si="30"/>
        <v>6.264150943396227</v>
      </c>
      <c r="BY42" s="148" t="s">
        <v>568</v>
      </c>
      <c r="BZ42" s="148" t="s">
        <v>522</v>
      </c>
      <c r="CA42" s="81">
        <v>6</v>
      </c>
      <c r="CB42" s="114"/>
      <c r="CC42" s="81">
        <v>7</v>
      </c>
      <c r="CD42" s="114"/>
      <c r="CE42" s="81">
        <v>7</v>
      </c>
      <c r="CF42" s="114"/>
      <c r="CG42" s="81">
        <v>7</v>
      </c>
      <c r="CH42" s="114"/>
      <c r="CI42" s="81">
        <v>6</v>
      </c>
      <c r="CJ42" s="114"/>
      <c r="CK42" s="81">
        <v>7</v>
      </c>
      <c r="CL42" s="114"/>
      <c r="CM42" s="81">
        <v>7</v>
      </c>
      <c r="CN42" s="114"/>
      <c r="CO42" s="176">
        <f t="shared" si="31"/>
        <v>216</v>
      </c>
      <c r="CP42" s="177">
        <f t="shared" si="32"/>
        <v>6.75</v>
      </c>
      <c r="CQ42" s="81">
        <v>8</v>
      </c>
      <c r="CR42" s="114"/>
      <c r="CS42" s="81">
        <v>8</v>
      </c>
      <c r="CT42" s="114"/>
      <c r="CU42" s="81">
        <v>7</v>
      </c>
      <c r="CV42" s="114"/>
      <c r="CW42" s="81">
        <v>8</v>
      </c>
      <c r="CX42" s="114"/>
      <c r="CY42" s="81">
        <v>7</v>
      </c>
      <c r="CZ42" s="114"/>
      <c r="DA42" s="176">
        <f t="shared" si="33"/>
        <v>174</v>
      </c>
      <c r="DB42" s="82">
        <f t="shared" si="34"/>
        <v>7.565217391304348</v>
      </c>
      <c r="DC42" s="82">
        <f t="shared" si="17"/>
        <v>7.090909090909091</v>
      </c>
      <c r="DD42" s="176"/>
      <c r="DE42" s="81"/>
      <c r="DF42" s="176"/>
      <c r="DG42" s="81"/>
      <c r="DH42" s="176"/>
      <c r="DI42" s="81"/>
      <c r="DJ42" s="176"/>
      <c r="DK42" s="81"/>
      <c r="DL42" s="176"/>
      <c r="DM42" s="81"/>
      <c r="DN42" s="176"/>
      <c r="DO42" s="81"/>
      <c r="DP42" s="176"/>
      <c r="DQ42" s="81"/>
      <c r="DR42" s="114"/>
    </row>
    <row r="43" spans="1:122" ht="15.75">
      <c r="A43" s="4">
        <v>30</v>
      </c>
      <c r="B43" s="13" t="s">
        <v>115</v>
      </c>
      <c r="C43" s="24" t="s">
        <v>243</v>
      </c>
      <c r="D43" s="11">
        <v>33793</v>
      </c>
      <c r="E43" s="4" t="s">
        <v>101</v>
      </c>
      <c r="F43" s="16" t="s">
        <v>244</v>
      </c>
      <c r="G43" s="17" t="s">
        <v>245</v>
      </c>
      <c r="H43" s="81">
        <v>8</v>
      </c>
      <c r="I43" s="81"/>
      <c r="J43" s="81">
        <v>7</v>
      </c>
      <c r="K43" s="81"/>
      <c r="L43" s="81">
        <v>6</v>
      </c>
      <c r="M43" s="81"/>
      <c r="N43" s="81">
        <v>5</v>
      </c>
      <c r="O43" s="81">
        <v>4</v>
      </c>
      <c r="P43" s="81">
        <v>6</v>
      </c>
      <c r="Q43" s="81"/>
      <c r="R43" s="81">
        <v>5</v>
      </c>
      <c r="S43" s="81"/>
      <c r="T43" s="81">
        <v>8</v>
      </c>
      <c r="U43" s="81"/>
      <c r="V43" s="81">
        <f t="shared" si="18"/>
        <v>132</v>
      </c>
      <c r="W43" s="83">
        <f t="shared" si="19"/>
        <v>6</v>
      </c>
      <c r="X43" s="81">
        <v>6</v>
      </c>
      <c r="Y43" s="81"/>
      <c r="Z43" s="81">
        <v>7</v>
      </c>
      <c r="AA43" s="81"/>
      <c r="AB43" s="81">
        <v>6</v>
      </c>
      <c r="AC43" s="81"/>
      <c r="AD43" s="81">
        <v>6</v>
      </c>
      <c r="AE43" s="81">
        <v>4</v>
      </c>
      <c r="AF43" s="81">
        <v>5</v>
      </c>
      <c r="AG43" s="81"/>
      <c r="AH43" s="81">
        <v>5</v>
      </c>
      <c r="AI43" s="81">
        <v>3</v>
      </c>
      <c r="AJ43" s="81">
        <v>6</v>
      </c>
      <c r="AK43" s="81">
        <v>4</v>
      </c>
      <c r="AL43" s="81">
        <f t="shared" si="20"/>
        <v>149</v>
      </c>
      <c r="AM43" s="83">
        <f t="shared" si="21"/>
        <v>5.730769230769231</v>
      </c>
      <c r="AN43" s="83">
        <f t="shared" si="22"/>
        <v>5.854166666666667</v>
      </c>
      <c r="AO43" s="43" t="str">
        <f t="shared" si="23"/>
        <v>Trung b×nh</v>
      </c>
      <c r="AP43" s="81">
        <f t="shared" si="24"/>
        <v>0</v>
      </c>
      <c r="AQ43" s="44" t="str">
        <f t="shared" si="25"/>
        <v>Lªn líp</v>
      </c>
      <c r="AR43" s="81">
        <v>5</v>
      </c>
      <c r="AS43" s="81"/>
      <c r="AT43" s="81">
        <v>6</v>
      </c>
      <c r="AU43" s="81"/>
      <c r="AV43" s="81">
        <v>6</v>
      </c>
      <c r="AW43" s="81"/>
      <c r="AX43" s="81">
        <v>6</v>
      </c>
      <c r="AY43" s="81">
        <v>4</v>
      </c>
      <c r="AZ43" s="81">
        <v>6</v>
      </c>
      <c r="BA43" s="81"/>
      <c r="BB43" s="81">
        <v>5</v>
      </c>
      <c r="BC43" s="81"/>
      <c r="BD43" s="81">
        <v>6</v>
      </c>
      <c r="BE43" s="81"/>
      <c r="BF43" s="81">
        <v>7</v>
      </c>
      <c r="BG43" s="81"/>
      <c r="BH43" s="81">
        <f t="shared" si="26"/>
        <v>176</v>
      </c>
      <c r="BI43" s="82">
        <f t="shared" si="27"/>
        <v>5.866666666666666</v>
      </c>
      <c r="BJ43" s="81">
        <v>6</v>
      </c>
      <c r="BK43" s="81"/>
      <c r="BL43" s="81">
        <v>6</v>
      </c>
      <c r="BM43" s="81"/>
      <c r="BN43" s="81">
        <v>7</v>
      </c>
      <c r="BO43" s="81"/>
      <c r="BP43" s="81">
        <v>6</v>
      </c>
      <c r="BQ43" s="81">
        <v>4</v>
      </c>
      <c r="BR43" s="81">
        <v>6</v>
      </c>
      <c r="BS43" s="81"/>
      <c r="BT43" s="81">
        <v>6</v>
      </c>
      <c r="BU43" s="81"/>
      <c r="BV43" s="114">
        <f t="shared" si="28"/>
        <v>142</v>
      </c>
      <c r="BW43" s="82">
        <f t="shared" si="29"/>
        <v>6.173913043478261</v>
      </c>
      <c r="BX43" s="82">
        <f t="shared" si="30"/>
        <v>6</v>
      </c>
      <c r="BY43" s="148" t="s">
        <v>568</v>
      </c>
      <c r="BZ43" s="148" t="s">
        <v>522</v>
      </c>
      <c r="CA43" s="81">
        <v>7</v>
      </c>
      <c r="CB43" s="114"/>
      <c r="CC43" s="81">
        <v>7</v>
      </c>
      <c r="CD43" s="114"/>
      <c r="CE43" s="81">
        <v>7</v>
      </c>
      <c r="CF43" s="114"/>
      <c r="CG43" s="81">
        <v>8</v>
      </c>
      <c r="CH43" s="114"/>
      <c r="CI43" s="81">
        <v>6</v>
      </c>
      <c r="CJ43" s="114"/>
      <c r="CK43" s="81">
        <v>4</v>
      </c>
      <c r="CL43" s="114"/>
      <c r="CM43" s="81">
        <v>8</v>
      </c>
      <c r="CN43" s="114"/>
      <c r="CO43" s="176">
        <f t="shared" si="31"/>
        <v>217</v>
      </c>
      <c r="CP43" s="177">
        <f t="shared" si="32"/>
        <v>6.78125</v>
      </c>
      <c r="CQ43" s="81">
        <v>7</v>
      </c>
      <c r="CR43" s="114"/>
      <c r="CS43" s="81">
        <v>7</v>
      </c>
      <c r="CT43" s="114"/>
      <c r="CU43" s="81">
        <v>7</v>
      </c>
      <c r="CV43" s="114"/>
      <c r="CW43" s="81">
        <v>7</v>
      </c>
      <c r="CX43" s="114"/>
      <c r="CY43" s="81">
        <v>9</v>
      </c>
      <c r="CZ43" s="114"/>
      <c r="DA43" s="176">
        <f t="shared" si="33"/>
        <v>173</v>
      </c>
      <c r="DB43" s="82">
        <f t="shared" si="34"/>
        <v>7.521739130434782</v>
      </c>
      <c r="DC43" s="82">
        <f t="shared" si="17"/>
        <v>7.090909090909091</v>
      </c>
      <c r="DD43" s="176"/>
      <c r="DE43" s="81"/>
      <c r="DF43" s="176"/>
      <c r="DG43" s="81"/>
      <c r="DH43" s="176"/>
      <c r="DI43" s="81"/>
      <c r="DJ43" s="176"/>
      <c r="DK43" s="81"/>
      <c r="DL43" s="176"/>
      <c r="DM43" s="81"/>
      <c r="DN43" s="176"/>
      <c r="DO43" s="81"/>
      <c r="DP43" s="176"/>
      <c r="DQ43" s="81"/>
      <c r="DR43" s="114"/>
    </row>
    <row r="44" spans="1:122" ht="15.75">
      <c r="A44" s="4">
        <v>40</v>
      </c>
      <c r="B44" s="13" t="s">
        <v>148</v>
      </c>
      <c r="C44" s="24" t="s">
        <v>178</v>
      </c>
      <c r="D44" s="11">
        <v>33801</v>
      </c>
      <c r="E44" s="4" t="s">
        <v>101</v>
      </c>
      <c r="F44" s="16" t="s">
        <v>240</v>
      </c>
      <c r="G44" s="17" t="s">
        <v>35</v>
      </c>
      <c r="H44" s="81">
        <v>6</v>
      </c>
      <c r="I44" s="81"/>
      <c r="J44" s="81">
        <v>7</v>
      </c>
      <c r="K44" s="81"/>
      <c r="L44" s="81">
        <v>5</v>
      </c>
      <c r="M44" s="81"/>
      <c r="N44" s="81">
        <v>5</v>
      </c>
      <c r="O44" s="81">
        <v>4</v>
      </c>
      <c r="P44" s="81">
        <v>7</v>
      </c>
      <c r="Q44" s="81"/>
      <c r="R44" s="81">
        <v>5</v>
      </c>
      <c r="S44" s="81"/>
      <c r="T44" s="81">
        <v>8</v>
      </c>
      <c r="U44" s="81"/>
      <c r="V44" s="81">
        <f t="shared" si="18"/>
        <v>128</v>
      </c>
      <c r="W44" s="83">
        <f t="shared" si="19"/>
        <v>5.818181818181818</v>
      </c>
      <c r="X44" s="81">
        <v>6</v>
      </c>
      <c r="Y44" s="81"/>
      <c r="Z44" s="81">
        <v>6</v>
      </c>
      <c r="AA44" s="81">
        <v>4</v>
      </c>
      <c r="AB44" s="81">
        <v>5</v>
      </c>
      <c r="AC44" s="81"/>
      <c r="AD44" s="81">
        <v>5</v>
      </c>
      <c r="AE44" s="81"/>
      <c r="AF44" s="81">
        <v>5</v>
      </c>
      <c r="AG44" s="81">
        <v>4</v>
      </c>
      <c r="AH44" s="81">
        <v>6</v>
      </c>
      <c r="AI44" s="81">
        <v>3</v>
      </c>
      <c r="AJ44" s="81">
        <v>5</v>
      </c>
      <c r="AK44" s="81">
        <v>4</v>
      </c>
      <c r="AL44" s="81">
        <f t="shared" si="20"/>
        <v>141</v>
      </c>
      <c r="AM44" s="83">
        <f t="shared" si="21"/>
        <v>5.423076923076923</v>
      </c>
      <c r="AN44" s="83">
        <f t="shared" si="22"/>
        <v>5.604166666666667</v>
      </c>
      <c r="AO44" s="43" t="str">
        <f t="shared" si="23"/>
        <v>Trung b×nh</v>
      </c>
      <c r="AP44" s="81">
        <f t="shared" si="24"/>
        <v>0</v>
      </c>
      <c r="AQ44" s="44" t="str">
        <f t="shared" si="25"/>
        <v>Lªn líp</v>
      </c>
      <c r="AR44" s="81">
        <v>7</v>
      </c>
      <c r="AS44" s="81"/>
      <c r="AT44" s="81">
        <v>5</v>
      </c>
      <c r="AU44" s="81"/>
      <c r="AV44" s="81">
        <v>6</v>
      </c>
      <c r="AW44" s="81"/>
      <c r="AX44" s="81">
        <v>7</v>
      </c>
      <c r="AY44" s="81"/>
      <c r="AZ44" s="81">
        <v>6</v>
      </c>
      <c r="BA44" s="81"/>
      <c r="BB44" s="81">
        <v>5</v>
      </c>
      <c r="BC44" s="81"/>
      <c r="BD44" s="81">
        <v>5</v>
      </c>
      <c r="BE44" s="81"/>
      <c r="BF44" s="81">
        <v>7</v>
      </c>
      <c r="BG44" s="81" t="s">
        <v>506</v>
      </c>
      <c r="BH44" s="81">
        <f t="shared" si="26"/>
        <v>182</v>
      </c>
      <c r="BI44" s="82">
        <f t="shared" si="27"/>
        <v>6.066666666666666</v>
      </c>
      <c r="BJ44" s="81">
        <v>6</v>
      </c>
      <c r="BK44" s="81"/>
      <c r="BL44" s="81">
        <v>8</v>
      </c>
      <c r="BM44" s="81"/>
      <c r="BN44" s="81">
        <v>5</v>
      </c>
      <c r="BO44" s="81">
        <v>4</v>
      </c>
      <c r="BP44" s="81">
        <v>5</v>
      </c>
      <c r="BQ44" s="81">
        <v>3</v>
      </c>
      <c r="BR44" s="81">
        <v>6</v>
      </c>
      <c r="BS44" s="81">
        <v>4</v>
      </c>
      <c r="BT44" s="81">
        <v>5</v>
      </c>
      <c r="BU44" s="81">
        <v>4</v>
      </c>
      <c r="BV44" s="114">
        <f t="shared" si="28"/>
        <v>134</v>
      </c>
      <c r="BW44" s="82">
        <f t="shared" si="29"/>
        <v>5.826086956521739</v>
      </c>
      <c r="BX44" s="82">
        <f t="shared" si="30"/>
        <v>5.962264150943396</v>
      </c>
      <c r="BY44" s="148" t="s">
        <v>513</v>
      </c>
      <c r="BZ44" s="148" t="s">
        <v>522</v>
      </c>
      <c r="CA44" s="81">
        <v>5</v>
      </c>
      <c r="CB44" s="114">
        <v>3</v>
      </c>
      <c r="CC44" s="81">
        <v>8</v>
      </c>
      <c r="CD44" s="114"/>
      <c r="CE44" s="81">
        <v>7</v>
      </c>
      <c r="CF44" s="114"/>
      <c r="CG44" s="81">
        <v>7</v>
      </c>
      <c r="CH44" s="114"/>
      <c r="CI44" s="81">
        <v>5</v>
      </c>
      <c r="CJ44" s="114"/>
      <c r="CK44" s="81">
        <v>7</v>
      </c>
      <c r="CL44" s="114"/>
      <c r="CM44" s="81">
        <v>7</v>
      </c>
      <c r="CN44" s="114"/>
      <c r="CO44" s="176">
        <f t="shared" si="31"/>
        <v>212</v>
      </c>
      <c r="CP44" s="177">
        <f t="shared" si="32"/>
        <v>6.625</v>
      </c>
      <c r="CQ44" s="81">
        <v>9</v>
      </c>
      <c r="CR44" s="114"/>
      <c r="CS44" s="81">
        <v>7</v>
      </c>
      <c r="CT44" s="114"/>
      <c r="CU44" s="81">
        <v>8</v>
      </c>
      <c r="CV44" s="114"/>
      <c r="CW44" s="81">
        <v>7</v>
      </c>
      <c r="CX44" s="114"/>
      <c r="CY44" s="81">
        <v>7</v>
      </c>
      <c r="CZ44" s="114"/>
      <c r="DA44" s="176">
        <f t="shared" si="33"/>
        <v>173</v>
      </c>
      <c r="DB44" s="82">
        <f t="shared" si="34"/>
        <v>7.521739130434782</v>
      </c>
      <c r="DC44" s="82">
        <f t="shared" si="17"/>
        <v>7</v>
      </c>
      <c r="DD44" s="176"/>
      <c r="DE44" s="81"/>
      <c r="DF44" s="176"/>
      <c r="DG44" s="81"/>
      <c r="DH44" s="176"/>
      <c r="DI44" s="81"/>
      <c r="DJ44" s="176"/>
      <c r="DK44" s="81"/>
      <c r="DL44" s="176"/>
      <c r="DM44" s="81"/>
      <c r="DN44" s="176"/>
      <c r="DO44" s="81"/>
      <c r="DP44" s="176"/>
      <c r="DQ44" s="81"/>
      <c r="DR44" s="114"/>
    </row>
    <row r="45" spans="1:122" ht="15.75">
      <c r="A45" s="4">
        <v>1</v>
      </c>
      <c r="B45" s="13" t="s">
        <v>198</v>
      </c>
      <c r="C45" s="24" t="s">
        <v>64</v>
      </c>
      <c r="D45" s="11">
        <v>33409</v>
      </c>
      <c r="E45" s="4" t="s">
        <v>101</v>
      </c>
      <c r="F45" s="16" t="s">
        <v>199</v>
      </c>
      <c r="G45" s="17" t="s">
        <v>35</v>
      </c>
      <c r="H45" s="81">
        <v>7</v>
      </c>
      <c r="I45" s="81"/>
      <c r="J45" s="81">
        <v>7</v>
      </c>
      <c r="K45" s="81"/>
      <c r="L45" s="81">
        <v>5</v>
      </c>
      <c r="M45" s="81"/>
      <c r="N45" s="81">
        <v>5</v>
      </c>
      <c r="O45" s="81"/>
      <c r="P45" s="81">
        <v>7</v>
      </c>
      <c r="Q45" s="81"/>
      <c r="R45" s="81">
        <v>5</v>
      </c>
      <c r="S45" s="81"/>
      <c r="T45" s="81">
        <v>5</v>
      </c>
      <c r="U45" s="81"/>
      <c r="V45" s="81">
        <f t="shared" si="18"/>
        <v>116</v>
      </c>
      <c r="W45" s="83">
        <f t="shared" si="19"/>
        <v>5.2727272727272725</v>
      </c>
      <c r="X45" s="81">
        <v>6</v>
      </c>
      <c r="Y45" s="81"/>
      <c r="Z45" s="81">
        <v>6</v>
      </c>
      <c r="AA45" s="81"/>
      <c r="AB45" s="81">
        <v>7</v>
      </c>
      <c r="AC45" s="81"/>
      <c r="AD45" s="81">
        <v>5</v>
      </c>
      <c r="AE45" s="81">
        <v>4</v>
      </c>
      <c r="AF45" s="81">
        <v>7</v>
      </c>
      <c r="AG45" s="81"/>
      <c r="AH45" s="81">
        <v>6</v>
      </c>
      <c r="AI45" s="81">
        <v>4</v>
      </c>
      <c r="AJ45" s="81">
        <v>5</v>
      </c>
      <c r="AK45" s="81" t="s">
        <v>505</v>
      </c>
      <c r="AL45" s="81">
        <f t="shared" si="20"/>
        <v>159</v>
      </c>
      <c r="AM45" s="83">
        <f t="shared" si="21"/>
        <v>6.115384615384615</v>
      </c>
      <c r="AN45" s="83">
        <f t="shared" si="22"/>
        <v>5.729166666666667</v>
      </c>
      <c r="AO45" s="43" t="str">
        <f t="shared" si="23"/>
        <v>Trung b×nh</v>
      </c>
      <c r="AP45" s="81">
        <f t="shared" si="24"/>
        <v>0</v>
      </c>
      <c r="AQ45" s="44" t="str">
        <f t="shared" si="25"/>
        <v>Lªn líp</v>
      </c>
      <c r="AR45" s="81">
        <v>6</v>
      </c>
      <c r="AS45" s="81"/>
      <c r="AT45" s="81">
        <v>5</v>
      </c>
      <c r="AU45" s="81">
        <v>4</v>
      </c>
      <c r="AV45" s="81">
        <v>6</v>
      </c>
      <c r="AW45" s="81"/>
      <c r="AX45" s="81">
        <v>5</v>
      </c>
      <c r="AY45" s="81"/>
      <c r="AZ45" s="81">
        <v>6</v>
      </c>
      <c r="BA45" s="81"/>
      <c r="BB45" s="81">
        <v>7</v>
      </c>
      <c r="BC45" s="81"/>
      <c r="BD45" s="81">
        <v>5</v>
      </c>
      <c r="BE45" s="81">
        <v>4</v>
      </c>
      <c r="BF45" s="81">
        <v>5</v>
      </c>
      <c r="BG45" s="81"/>
      <c r="BH45" s="81">
        <f t="shared" si="26"/>
        <v>169</v>
      </c>
      <c r="BI45" s="82">
        <f t="shared" si="27"/>
        <v>5.633333333333334</v>
      </c>
      <c r="BJ45" s="81">
        <v>5</v>
      </c>
      <c r="BK45" s="81"/>
      <c r="BL45" s="81">
        <v>5</v>
      </c>
      <c r="BM45" s="81">
        <v>4</v>
      </c>
      <c r="BN45" s="81">
        <v>7</v>
      </c>
      <c r="BO45" s="81" t="s">
        <v>506</v>
      </c>
      <c r="BP45" s="81">
        <v>7</v>
      </c>
      <c r="BQ45" s="81" t="s">
        <v>556</v>
      </c>
      <c r="BR45" s="81">
        <v>6</v>
      </c>
      <c r="BS45" s="81"/>
      <c r="BT45" s="81">
        <v>6</v>
      </c>
      <c r="BU45" s="81">
        <v>4</v>
      </c>
      <c r="BV45" s="114">
        <f t="shared" si="28"/>
        <v>139</v>
      </c>
      <c r="BW45" s="82">
        <f t="shared" si="29"/>
        <v>6.043478260869565</v>
      </c>
      <c r="BX45" s="82">
        <f t="shared" si="30"/>
        <v>5.811320754716981</v>
      </c>
      <c r="BY45" s="148" t="s">
        <v>513</v>
      </c>
      <c r="BZ45" s="148" t="s">
        <v>522</v>
      </c>
      <c r="CA45" s="81">
        <v>5</v>
      </c>
      <c r="CB45" s="114">
        <v>4</v>
      </c>
      <c r="CC45" s="81">
        <v>7</v>
      </c>
      <c r="CD45" s="114"/>
      <c r="CE45" s="81">
        <v>6</v>
      </c>
      <c r="CF45" s="114"/>
      <c r="CG45" s="81">
        <v>6</v>
      </c>
      <c r="CH45" s="114"/>
      <c r="CI45" s="81">
        <v>5</v>
      </c>
      <c r="CJ45" s="114"/>
      <c r="CK45" s="81">
        <v>5</v>
      </c>
      <c r="CL45" s="114"/>
      <c r="CM45" s="81">
        <v>7</v>
      </c>
      <c r="CN45" s="114"/>
      <c r="CO45" s="176">
        <f t="shared" si="31"/>
        <v>189</v>
      </c>
      <c r="CP45" s="177">
        <f t="shared" si="32"/>
        <v>5.90625</v>
      </c>
      <c r="CQ45" s="81">
        <v>7</v>
      </c>
      <c r="CR45" s="114"/>
      <c r="CS45" s="81">
        <v>8</v>
      </c>
      <c r="CT45" s="114"/>
      <c r="CU45" s="81">
        <v>6</v>
      </c>
      <c r="CV45" s="114"/>
      <c r="CW45" s="81">
        <v>5</v>
      </c>
      <c r="CX45" s="114"/>
      <c r="CY45" s="81">
        <v>9</v>
      </c>
      <c r="CZ45" s="114"/>
      <c r="DA45" s="176">
        <f t="shared" si="33"/>
        <v>169</v>
      </c>
      <c r="DB45" s="82">
        <f t="shared" si="34"/>
        <v>7.3478260869565215</v>
      </c>
      <c r="DC45" s="82">
        <f t="shared" si="17"/>
        <v>6.509090909090909</v>
      </c>
      <c r="DD45" s="176"/>
      <c r="DE45" s="81"/>
      <c r="DF45" s="176"/>
      <c r="DG45" s="81"/>
      <c r="DH45" s="176"/>
      <c r="DI45" s="81"/>
      <c r="DJ45" s="176"/>
      <c r="DK45" s="81"/>
      <c r="DL45" s="176"/>
      <c r="DM45" s="81"/>
      <c r="DN45" s="176"/>
      <c r="DO45" s="81"/>
      <c r="DP45" s="176"/>
      <c r="DQ45" s="81"/>
      <c r="DR45" s="114"/>
    </row>
    <row r="46" spans="1:122" ht="15.75">
      <c r="A46" s="4">
        <v>41</v>
      </c>
      <c r="B46" s="13" t="s">
        <v>258</v>
      </c>
      <c r="C46" s="24" t="s">
        <v>90</v>
      </c>
      <c r="D46" s="11">
        <v>33871</v>
      </c>
      <c r="E46" s="4" t="s">
        <v>48</v>
      </c>
      <c r="F46" s="16" t="s">
        <v>259</v>
      </c>
      <c r="G46" s="17" t="s">
        <v>94</v>
      </c>
      <c r="H46" s="81">
        <v>7</v>
      </c>
      <c r="I46" s="81"/>
      <c r="J46" s="81">
        <v>8</v>
      </c>
      <c r="K46" s="81"/>
      <c r="L46" s="81">
        <v>5</v>
      </c>
      <c r="M46" s="81"/>
      <c r="N46" s="81">
        <v>5</v>
      </c>
      <c r="O46" s="81"/>
      <c r="P46" s="81">
        <v>6</v>
      </c>
      <c r="Q46" s="81"/>
      <c r="R46" s="81">
        <v>5</v>
      </c>
      <c r="S46" s="81"/>
      <c r="T46" s="81">
        <v>7</v>
      </c>
      <c r="U46" s="81"/>
      <c r="V46" s="81">
        <f t="shared" si="18"/>
        <v>121</v>
      </c>
      <c r="W46" s="83">
        <f t="shared" si="19"/>
        <v>5.5</v>
      </c>
      <c r="X46" s="81">
        <v>5</v>
      </c>
      <c r="Y46" s="81"/>
      <c r="Z46" s="81">
        <v>6</v>
      </c>
      <c r="AA46" s="81"/>
      <c r="AB46" s="81">
        <v>6</v>
      </c>
      <c r="AC46" s="81"/>
      <c r="AD46" s="81">
        <v>5</v>
      </c>
      <c r="AE46" s="81">
        <v>4</v>
      </c>
      <c r="AF46" s="81">
        <v>6</v>
      </c>
      <c r="AG46" s="81"/>
      <c r="AH46" s="81">
        <v>7</v>
      </c>
      <c r="AI46" s="81">
        <v>4</v>
      </c>
      <c r="AJ46" s="81">
        <v>5</v>
      </c>
      <c r="AK46" s="81"/>
      <c r="AL46" s="81">
        <f t="shared" si="20"/>
        <v>152</v>
      </c>
      <c r="AM46" s="83">
        <f t="shared" si="21"/>
        <v>5.846153846153846</v>
      </c>
      <c r="AN46" s="83">
        <f t="shared" si="22"/>
        <v>5.6875</v>
      </c>
      <c r="AO46" s="43" t="str">
        <f t="shared" si="23"/>
        <v>Trung b×nh</v>
      </c>
      <c r="AP46" s="81">
        <f t="shared" si="24"/>
        <v>0</v>
      </c>
      <c r="AQ46" s="44" t="str">
        <f t="shared" si="25"/>
        <v>Lªn líp</v>
      </c>
      <c r="AR46" s="81">
        <v>5</v>
      </c>
      <c r="AS46" s="81"/>
      <c r="AT46" s="81">
        <v>6</v>
      </c>
      <c r="AU46" s="81"/>
      <c r="AV46" s="81">
        <v>6</v>
      </c>
      <c r="AW46" s="81"/>
      <c r="AX46" s="81">
        <v>5</v>
      </c>
      <c r="AY46" s="81"/>
      <c r="AZ46" s="81">
        <v>6</v>
      </c>
      <c r="BA46" s="81"/>
      <c r="BB46" s="81">
        <v>7</v>
      </c>
      <c r="BC46" s="81"/>
      <c r="BD46" s="81">
        <v>5</v>
      </c>
      <c r="BE46" s="81"/>
      <c r="BF46" s="81">
        <v>6</v>
      </c>
      <c r="BG46" s="81"/>
      <c r="BH46" s="81">
        <f t="shared" si="26"/>
        <v>171</v>
      </c>
      <c r="BI46" s="82">
        <f t="shared" si="27"/>
        <v>5.7</v>
      </c>
      <c r="BJ46" s="81">
        <v>5</v>
      </c>
      <c r="BK46" s="81"/>
      <c r="BL46" s="81">
        <v>6</v>
      </c>
      <c r="BM46" s="81">
        <v>4</v>
      </c>
      <c r="BN46" s="81">
        <v>7</v>
      </c>
      <c r="BO46" s="81" t="s">
        <v>556</v>
      </c>
      <c r="BP46" s="81">
        <v>7</v>
      </c>
      <c r="BQ46" s="81" t="s">
        <v>506</v>
      </c>
      <c r="BR46" s="81">
        <v>6</v>
      </c>
      <c r="BS46" s="81"/>
      <c r="BT46" s="81">
        <v>5</v>
      </c>
      <c r="BU46" s="81"/>
      <c r="BV46" s="114">
        <f t="shared" si="28"/>
        <v>140</v>
      </c>
      <c r="BW46" s="82">
        <f t="shared" si="29"/>
        <v>6.086956521739131</v>
      </c>
      <c r="BX46" s="82">
        <f t="shared" si="30"/>
        <v>5.867924528301887</v>
      </c>
      <c r="BY46" s="148" t="s">
        <v>513</v>
      </c>
      <c r="BZ46" s="148" t="s">
        <v>522</v>
      </c>
      <c r="CA46" s="81">
        <v>8</v>
      </c>
      <c r="CB46" s="114"/>
      <c r="CC46" s="81">
        <v>6</v>
      </c>
      <c r="CD46" s="114"/>
      <c r="CE46" s="81">
        <v>8</v>
      </c>
      <c r="CF46" s="114"/>
      <c r="CG46" s="81">
        <v>7</v>
      </c>
      <c r="CH46" s="114"/>
      <c r="CI46" s="81">
        <v>6</v>
      </c>
      <c r="CJ46" s="114"/>
      <c r="CK46" s="81">
        <v>5</v>
      </c>
      <c r="CL46" s="114">
        <v>4</v>
      </c>
      <c r="CM46" s="81">
        <v>8</v>
      </c>
      <c r="CN46" s="114"/>
      <c r="CO46" s="176">
        <f t="shared" si="31"/>
        <v>219</v>
      </c>
      <c r="CP46" s="177">
        <f t="shared" si="32"/>
        <v>6.84375</v>
      </c>
      <c r="CQ46" s="81">
        <v>8</v>
      </c>
      <c r="CR46" s="114"/>
      <c r="CS46" s="81">
        <v>8</v>
      </c>
      <c r="CT46" s="114"/>
      <c r="CU46" s="81">
        <v>8</v>
      </c>
      <c r="CV46" s="114"/>
      <c r="CW46" s="81">
        <v>7</v>
      </c>
      <c r="CX46" s="114"/>
      <c r="CY46" s="81">
        <v>6</v>
      </c>
      <c r="CZ46" s="114"/>
      <c r="DA46" s="176">
        <f t="shared" si="33"/>
        <v>169</v>
      </c>
      <c r="DB46" s="82">
        <f t="shared" si="34"/>
        <v>7.3478260869565215</v>
      </c>
      <c r="DC46" s="82">
        <f t="shared" si="17"/>
        <v>7.054545454545455</v>
      </c>
      <c r="DD46" s="176"/>
      <c r="DE46" s="81"/>
      <c r="DF46" s="176"/>
      <c r="DG46" s="81"/>
      <c r="DH46" s="176"/>
      <c r="DI46" s="81"/>
      <c r="DJ46" s="176"/>
      <c r="DK46" s="81"/>
      <c r="DL46" s="176"/>
      <c r="DM46" s="81"/>
      <c r="DN46" s="176"/>
      <c r="DO46" s="81"/>
      <c r="DP46" s="176"/>
      <c r="DQ46" s="81"/>
      <c r="DR46" s="114"/>
    </row>
    <row r="47" spans="1:122" ht="15.75">
      <c r="A47" s="4">
        <v>26</v>
      </c>
      <c r="B47" s="13" t="s">
        <v>237</v>
      </c>
      <c r="C47" s="24" t="s">
        <v>238</v>
      </c>
      <c r="D47" s="11">
        <v>33849</v>
      </c>
      <c r="E47" s="4" t="s">
        <v>101</v>
      </c>
      <c r="F47" s="16" t="s">
        <v>58</v>
      </c>
      <c r="G47" s="17" t="s">
        <v>32</v>
      </c>
      <c r="H47" s="81">
        <v>6</v>
      </c>
      <c r="I47" s="81"/>
      <c r="J47" s="81">
        <v>7</v>
      </c>
      <c r="K47" s="81"/>
      <c r="L47" s="81">
        <v>5</v>
      </c>
      <c r="M47" s="81"/>
      <c r="N47" s="81">
        <v>6</v>
      </c>
      <c r="O47" s="81"/>
      <c r="P47" s="81">
        <v>6</v>
      </c>
      <c r="Q47" s="81"/>
      <c r="R47" s="81">
        <v>5</v>
      </c>
      <c r="S47" s="81"/>
      <c r="T47" s="81">
        <v>6</v>
      </c>
      <c r="U47" s="81"/>
      <c r="V47" s="81">
        <f t="shared" si="18"/>
        <v>120</v>
      </c>
      <c r="W47" s="83">
        <f t="shared" si="19"/>
        <v>5.454545454545454</v>
      </c>
      <c r="X47" s="81">
        <v>7</v>
      </c>
      <c r="Y47" s="81"/>
      <c r="Z47" s="81">
        <v>7</v>
      </c>
      <c r="AA47" s="81"/>
      <c r="AB47" s="81">
        <v>6</v>
      </c>
      <c r="AC47" s="81"/>
      <c r="AD47" s="81">
        <v>5</v>
      </c>
      <c r="AE47" s="81"/>
      <c r="AF47" s="81">
        <v>6</v>
      </c>
      <c r="AG47" s="81"/>
      <c r="AH47" s="81">
        <v>5</v>
      </c>
      <c r="AI47" s="81"/>
      <c r="AJ47" s="81">
        <v>7</v>
      </c>
      <c r="AK47" s="81"/>
      <c r="AL47" s="81">
        <f t="shared" si="20"/>
        <v>157</v>
      </c>
      <c r="AM47" s="83">
        <f t="shared" si="21"/>
        <v>6.038461538461538</v>
      </c>
      <c r="AN47" s="83">
        <f t="shared" si="22"/>
        <v>5.770833333333333</v>
      </c>
      <c r="AO47" s="43" t="str">
        <f t="shared" si="23"/>
        <v>Trung b×nh</v>
      </c>
      <c r="AP47" s="81">
        <f t="shared" si="24"/>
        <v>0</v>
      </c>
      <c r="AQ47" s="44" t="str">
        <f t="shared" si="25"/>
        <v>Lªn líp</v>
      </c>
      <c r="AR47" s="81">
        <v>7</v>
      </c>
      <c r="AS47" s="81"/>
      <c r="AT47" s="81">
        <v>6</v>
      </c>
      <c r="AU47" s="81"/>
      <c r="AV47" s="81">
        <v>6</v>
      </c>
      <c r="AW47" s="81"/>
      <c r="AX47" s="81">
        <v>7</v>
      </c>
      <c r="AY47" s="81"/>
      <c r="AZ47" s="81">
        <v>6</v>
      </c>
      <c r="BA47" s="81"/>
      <c r="BB47" s="81">
        <v>6</v>
      </c>
      <c r="BC47" s="81"/>
      <c r="BD47" s="81">
        <v>6</v>
      </c>
      <c r="BE47" s="81"/>
      <c r="BF47" s="81">
        <v>6</v>
      </c>
      <c r="BG47" s="81"/>
      <c r="BH47" s="81">
        <f t="shared" si="26"/>
        <v>188</v>
      </c>
      <c r="BI47" s="82">
        <f t="shared" si="27"/>
        <v>6.266666666666667</v>
      </c>
      <c r="BJ47" s="81">
        <v>6</v>
      </c>
      <c r="BK47" s="81"/>
      <c r="BL47" s="81">
        <v>5</v>
      </c>
      <c r="BM47" s="81"/>
      <c r="BN47" s="81">
        <v>5</v>
      </c>
      <c r="BO47" s="81"/>
      <c r="BP47" s="81">
        <v>6</v>
      </c>
      <c r="BQ47" s="81"/>
      <c r="BR47" s="81">
        <v>7</v>
      </c>
      <c r="BS47" s="81"/>
      <c r="BT47" s="81">
        <v>7</v>
      </c>
      <c r="BU47" s="81"/>
      <c r="BV47" s="114">
        <f t="shared" si="28"/>
        <v>136</v>
      </c>
      <c r="BW47" s="82">
        <f t="shared" si="29"/>
        <v>5.913043478260869</v>
      </c>
      <c r="BX47" s="82">
        <f t="shared" si="30"/>
        <v>6.113207547169812</v>
      </c>
      <c r="BY47" s="148" t="s">
        <v>568</v>
      </c>
      <c r="BZ47" s="148" t="s">
        <v>522</v>
      </c>
      <c r="CA47" s="81">
        <v>6</v>
      </c>
      <c r="CB47" s="114"/>
      <c r="CC47" s="81">
        <v>7</v>
      </c>
      <c r="CD47" s="114"/>
      <c r="CE47" s="81">
        <v>7</v>
      </c>
      <c r="CF47" s="114"/>
      <c r="CG47" s="81">
        <v>6</v>
      </c>
      <c r="CH47" s="114"/>
      <c r="CI47" s="81">
        <v>7</v>
      </c>
      <c r="CJ47" s="114"/>
      <c r="CK47" s="81">
        <v>7</v>
      </c>
      <c r="CL47" s="114"/>
      <c r="CM47" s="81">
        <v>8</v>
      </c>
      <c r="CN47" s="114"/>
      <c r="CO47" s="176">
        <f t="shared" si="31"/>
        <v>220</v>
      </c>
      <c r="CP47" s="177">
        <f t="shared" si="32"/>
        <v>6.875</v>
      </c>
      <c r="CQ47" s="81">
        <v>9</v>
      </c>
      <c r="CR47" s="114"/>
      <c r="CS47" s="81">
        <v>7</v>
      </c>
      <c r="CT47" s="114"/>
      <c r="CU47" s="81">
        <v>8</v>
      </c>
      <c r="CV47" s="114"/>
      <c r="CW47" s="81">
        <v>7</v>
      </c>
      <c r="CX47" s="114"/>
      <c r="CY47" s="81">
        <v>6</v>
      </c>
      <c r="CZ47" s="114"/>
      <c r="DA47" s="176">
        <f t="shared" si="33"/>
        <v>167</v>
      </c>
      <c r="DB47" s="82">
        <f t="shared" si="34"/>
        <v>7.260869565217392</v>
      </c>
      <c r="DC47" s="82">
        <f t="shared" si="17"/>
        <v>7.036363636363636</v>
      </c>
      <c r="DD47" s="176"/>
      <c r="DE47" s="81"/>
      <c r="DF47" s="176"/>
      <c r="DG47" s="81"/>
      <c r="DH47" s="176"/>
      <c r="DI47" s="81"/>
      <c r="DJ47" s="176"/>
      <c r="DK47" s="81"/>
      <c r="DL47" s="176"/>
      <c r="DM47" s="81"/>
      <c r="DN47" s="176"/>
      <c r="DO47" s="81"/>
      <c r="DP47" s="176"/>
      <c r="DQ47" s="81"/>
      <c r="DR47" s="114"/>
    </row>
    <row r="48" spans="1:122" ht="15.75">
      <c r="A48" s="4">
        <v>5</v>
      </c>
      <c r="B48" s="13" t="s">
        <v>121</v>
      </c>
      <c r="C48" s="24" t="s">
        <v>203</v>
      </c>
      <c r="D48" s="11">
        <v>33857</v>
      </c>
      <c r="E48" s="4" t="s">
        <v>101</v>
      </c>
      <c r="F48" s="16" t="s">
        <v>204</v>
      </c>
      <c r="G48" s="17" t="s">
        <v>66</v>
      </c>
      <c r="H48" s="81">
        <v>8</v>
      </c>
      <c r="I48" s="81"/>
      <c r="J48" s="81">
        <v>7</v>
      </c>
      <c r="K48" s="81"/>
      <c r="L48" s="81">
        <v>7</v>
      </c>
      <c r="M48" s="81"/>
      <c r="N48" s="81">
        <v>5</v>
      </c>
      <c r="O48" s="81"/>
      <c r="P48" s="81">
        <v>6</v>
      </c>
      <c r="Q48" s="81"/>
      <c r="R48" s="81">
        <v>5</v>
      </c>
      <c r="S48" s="81">
        <v>4</v>
      </c>
      <c r="T48" s="81">
        <v>5</v>
      </c>
      <c r="U48" s="81"/>
      <c r="V48" s="81">
        <f t="shared" si="18"/>
        <v>127</v>
      </c>
      <c r="W48" s="83">
        <f t="shared" si="19"/>
        <v>5.7727272727272725</v>
      </c>
      <c r="X48" s="81">
        <v>6</v>
      </c>
      <c r="Y48" s="81"/>
      <c r="Z48" s="81">
        <v>7</v>
      </c>
      <c r="AA48" s="81"/>
      <c r="AB48" s="81">
        <v>6</v>
      </c>
      <c r="AC48" s="81"/>
      <c r="AD48" s="81">
        <v>6</v>
      </c>
      <c r="AE48" s="81"/>
      <c r="AF48" s="81">
        <v>6</v>
      </c>
      <c r="AG48" s="81"/>
      <c r="AH48" s="81">
        <v>5</v>
      </c>
      <c r="AI48" s="81">
        <v>3</v>
      </c>
      <c r="AJ48" s="81">
        <v>6</v>
      </c>
      <c r="AK48" s="81"/>
      <c r="AL48" s="81">
        <f t="shared" si="20"/>
        <v>154</v>
      </c>
      <c r="AM48" s="83">
        <f t="shared" si="21"/>
        <v>5.923076923076923</v>
      </c>
      <c r="AN48" s="83">
        <f t="shared" si="22"/>
        <v>5.854166666666667</v>
      </c>
      <c r="AO48" s="43" t="str">
        <f t="shared" si="23"/>
        <v>Trung b×nh</v>
      </c>
      <c r="AP48" s="81">
        <f t="shared" si="24"/>
        <v>0</v>
      </c>
      <c r="AQ48" s="44" t="str">
        <f t="shared" si="25"/>
        <v>Lªn líp</v>
      </c>
      <c r="AR48" s="81">
        <v>7</v>
      </c>
      <c r="AS48" s="81"/>
      <c r="AT48" s="81">
        <v>5</v>
      </c>
      <c r="AU48" s="81"/>
      <c r="AV48" s="81">
        <v>6</v>
      </c>
      <c r="AW48" s="81"/>
      <c r="AX48" s="81">
        <v>7</v>
      </c>
      <c r="AY48" s="81"/>
      <c r="AZ48" s="81">
        <v>6</v>
      </c>
      <c r="BA48" s="81"/>
      <c r="BB48" s="81">
        <v>5</v>
      </c>
      <c r="BC48" s="81"/>
      <c r="BD48" s="81">
        <v>6</v>
      </c>
      <c r="BE48" s="81">
        <v>4</v>
      </c>
      <c r="BF48" s="81">
        <v>7</v>
      </c>
      <c r="BG48" s="81"/>
      <c r="BH48" s="81">
        <f t="shared" si="26"/>
        <v>186</v>
      </c>
      <c r="BI48" s="82">
        <f t="shared" si="27"/>
        <v>6.2</v>
      </c>
      <c r="BJ48" s="81">
        <v>6</v>
      </c>
      <c r="BK48" s="81"/>
      <c r="BL48" s="81">
        <v>5</v>
      </c>
      <c r="BM48" s="81"/>
      <c r="BN48" s="81">
        <v>7</v>
      </c>
      <c r="BO48" s="81" t="s">
        <v>506</v>
      </c>
      <c r="BP48" s="81">
        <v>6</v>
      </c>
      <c r="BQ48" s="81" t="s">
        <v>556</v>
      </c>
      <c r="BR48" s="81">
        <v>8</v>
      </c>
      <c r="BS48" s="81"/>
      <c r="BT48" s="81">
        <v>6</v>
      </c>
      <c r="BU48" s="81">
        <v>4</v>
      </c>
      <c r="BV48" s="114">
        <f t="shared" si="28"/>
        <v>144</v>
      </c>
      <c r="BW48" s="82">
        <f t="shared" si="29"/>
        <v>6.260869565217392</v>
      </c>
      <c r="BX48" s="82">
        <f t="shared" si="30"/>
        <v>6.226415094339623</v>
      </c>
      <c r="BY48" s="148" t="s">
        <v>513</v>
      </c>
      <c r="BZ48" s="148" t="s">
        <v>522</v>
      </c>
      <c r="CA48" s="81">
        <v>5</v>
      </c>
      <c r="CB48" s="114"/>
      <c r="CC48" s="81">
        <v>8</v>
      </c>
      <c r="CD48" s="114"/>
      <c r="CE48" s="81">
        <v>5</v>
      </c>
      <c r="CF48" s="114"/>
      <c r="CG48" s="81">
        <v>7</v>
      </c>
      <c r="CH48" s="114"/>
      <c r="CI48" s="81">
        <v>7</v>
      </c>
      <c r="CJ48" s="114"/>
      <c r="CK48" s="81">
        <v>6</v>
      </c>
      <c r="CL48" s="114"/>
      <c r="CM48" s="81">
        <v>6</v>
      </c>
      <c r="CN48" s="114"/>
      <c r="CO48" s="176">
        <f t="shared" si="31"/>
        <v>203</v>
      </c>
      <c r="CP48" s="177">
        <f t="shared" si="32"/>
        <v>6.34375</v>
      </c>
      <c r="CQ48" s="81">
        <v>7</v>
      </c>
      <c r="CR48" s="114"/>
      <c r="CS48" s="81">
        <v>7</v>
      </c>
      <c r="CT48" s="114"/>
      <c r="CU48" s="81">
        <v>6</v>
      </c>
      <c r="CV48" s="114"/>
      <c r="CW48" s="81">
        <v>8</v>
      </c>
      <c r="CX48" s="114"/>
      <c r="CY48" s="81">
        <v>8</v>
      </c>
      <c r="CZ48" s="114"/>
      <c r="DA48" s="176">
        <f t="shared" si="33"/>
        <v>166</v>
      </c>
      <c r="DB48" s="82">
        <f t="shared" si="34"/>
        <v>7.217391304347826</v>
      </c>
      <c r="DC48" s="82">
        <f t="shared" si="17"/>
        <v>6.709090909090909</v>
      </c>
      <c r="DD48" s="176"/>
      <c r="DE48" s="81"/>
      <c r="DF48" s="176"/>
      <c r="DG48" s="81"/>
      <c r="DH48" s="176"/>
      <c r="DI48" s="81"/>
      <c r="DJ48" s="176"/>
      <c r="DK48" s="81"/>
      <c r="DL48" s="176"/>
      <c r="DM48" s="81"/>
      <c r="DN48" s="176"/>
      <c r="DO48" s="81"/>
      <c r="DP48" s="176"/>
      <c r="DQ48" s="81"/>
      <c r="DR48" s="114"/>
    </row>
    <row r="49" spans="1:122" ht="15.75">
      <c r="A49" s="4">
        <v>27</v>
      </c>
      <c r="B49" s="13" t="s">
        <v>239</v>
      </c>
      <c r="C49" s="24" t="s">
        <v>162</v>
      </c>
      <c r="D49" s="11">
        <v>33279</v>
      </c>
      <c r="E49" s="4" t="s">
        <v>101</v>
      </c>
      <c r="F49" s="16" t="s">
        <v>240</v>
      </c>
      <c r="G49" s="17" t="s">
        <v>35</v>
      </c>
      <c r="H49" s="81">
        <v>7</v>
      </c>
      <c r="I49" s="81"/>
      <c r="J49" s="81">
        <v>7</v>
      </c>
      <c r="K49" s="81"/>
      <c r="L49" s="81">
        <v>7</v>
      </c>
      <c r="M49" s="81">
        <v>4</v>
      </c>
      <c r="N49" s="81">
        <v>5</v>
      </c>
      <c r="O49" s="81">
        <v>4</v>
      </c>
      <c r="P49" s="81">
        <v>6</v>
      </c>
      <c r="Q49" s="81"/>
      <c r="R49" s="81">
        <v>5</v>
      </c>
      <c r="S49" s="81"/>
      <c r="T49" s="81">
        <v>5</v>
      </c>
      <c r="U49" s="81">
        <v>4</v>
      </c>
      <c r="V49" s="81">
        <f t="shared" si="18"/>
        <v>127</v>
      </c>
      <c r="W49" s="83">
        <f t="shared" si="19"/>
        <v>5.7727272727272725</v>
      </c>
      <c r="X49" s="81">
        <v>7</v>
      </c>
      <c r="Y49" s="81"/>
      <c r="Z49" s="81">
        <v>7</v>
      </c>
      <c r="AA49" s="81"/>
      <c r="AB49" s="81">
        <v>6</v>
      </c>
      <c r="AC49" s="81"/>
      <c r="AD49" s="81">
        <v>5</v>
      </c>
      <c r="AE49" s="81"/>
      <c r="AF49" s="81">
        <v>5</v>
      </c>
      <c r="AG49" s="81"/>
      <c r="AH49" s="81">
        <v>5</v>
      </c>
      <c r="AI49" s="81"/>
      <c r="AJ49" s="81">
        <v>5</v>
      </c>
      <c r="AK49" s="81"/>
      <c r="AL49" s="81">
        <f t="shared" si="20"/>
        <v>146</v>
      </c>
      <c r="AM49" s="83">
        <f t="shared" si="21"/>
        <v>5.615384615384615</v>
      </c>
      <c r="AN49" s="83">
        <f t="shared" si="22"/>
        <v>5.6875</v>
      </c>
      <c r="AO49" s="43" t="str">
        <f t="shared" si="23"/>
        <v>Trung b×nh</v>
      </c>
      <c r="AP49" s="81">
        <f t="shared" si="24"/>
        <v>0</v>
      </c>
      <c r="AQ49" s="44" t="str">
        <f t="shared" si="25"/>
        <v>Lªn líp</v>
      </c>
      <c r="AR49" s="81">
        <v>5</v>
      </c>
      <c r="AS49" s="81"/>
      <c r="AT49" s="81">
        <v>6</v>
      </c>
      <c r="AU49" s="81"/>
      <c r="AV49" s="81">
        <v>8</v>
      </c>
      <c r="AW49" s="81"/>
      <c r="AX49" s="81">
        <v>6</v>
      </c>
      <c r="AY49" s="81"/>
      <c r="AZ49" s="81">
        <v>7</v>
      </c>
      <c r="BA49" s="81"/>
      <c r="BB49" s="81">
        <v>5</v>
      </c>
      <c r="BC49" s="81"/>
      <c r="BD49" s="81">
        <v>5</v>
      </c>
      <c r="BE49" s="81"/>
      <c r="BF49" s="81">
        <v>5</v>
      </c>
      <c r="BG49" s="81"/>
      <c r="BH49" s="81">
        <f t="shared" si="26"/>
        <v>177</v>
      </c>
      <c r="BI49" s="82">
        <f t="shared" si="27"/>
        <v>5.9</v>
      </c>
      <c r="BJ49" s="81">
        <v>5</v>
      </c>
      <c r="BK49" s="81"/>
      <c r="BL49" s="81">
        <v>7</v>
      </c>
      <c r="BM49" s="81">
        <v>4</v>
      </c>
      <c r="BN49" s="81">
        <v>8</v>
      </c>
      <c r="BO49" s="81">
        <v>4</v>
      </c>
      <c r="BP49" s="81">
        <v>5</v>
      </c>
      <c r="BQ49" s="81"/>
      <c r="BR49" s="81">
        <v>6</v>
      </c>
      <c r="BS49" s="81"/>
      <c r="BT49" s="81">
        <v>5</v>
      </c>
      <c r="BU49" s="81"/>
      <c r="BV49" s="114">
        <f t="shared" si="28"/>
        <v>138</v>
      </c>
      <c r="BW49" s="82">
        <f t="shared" si="29"/>
        <v>6</v>
      </c>
      <c r="BX49" s="82">
        <f t="shared" si="30"/>
        <v>5.943396226415095</v>
      </c>
      <c r="BY49" s="148" t="s">
        <v>513</v>
      </c>
      <c r="BZ49" s="148" t="s">
        <v>522</v>
      </c>
      <c r="CA49" s="81">
        <v>5</v>
      </c>
      <c r="CB49" s="114">
        <v>4</v>
      </c>
      <c r="CC49" s="81">
        <v>5</v>
      </c>
      <c r="CD49" s="114"/>
      <c r="CE49" s="81">
        <v>8</v>
      </c>
      <c r="CF49" s="114"/>
      <c r="CG49" s="81">
        <v>7</v>
      </c>
      <c r="CH49" s="114"/>
      <c r="CI49" s="81">
        <v>5</v>
      </c>
      <c r="CJ49" s="114"/>
      <c r="CK49" s="81">
        <v>5</v>
      </c>
      <c r="CL49" s="114">
        <v>4</v>
      </c>
      <c r="CM49" s="81">
        <v>8</v>
      </c>
      <c r="CN49" s="114"/>
      <c r="CO49" s="176">
        <f t="shared" si="31"/>
        <v>199</v>
      </c>
      <c r="CP49" s="177">
        <f t="shared" si="32"/>
        <v>6.21875</v>
      </c>
      <c r="CQ49" s="81">
        <v>9</v>
      </c>
      <c r="CR49" s="114"/>
      <c r="CS49" s="81">
        <v>5</v>
      </c>
      <c r="CT49" s="114"/>
      <c r="CU49" s="81">
        <v>8</v>
      </c>
      <c r="CV49" s="114"/>
      <c r="CW49" s="81">
        <v>7</v>
      </c>
      <c r="CX49" s="114"/>
      <c r="CY49" s="81">
        <v>7</v>
      </c>
      <c r="CZ49" s="114"/>
      <c r="DA49" s="176">
        <f t="shared" si="33"/>
        <v>161</v>
      </c>
      <c r="DB49" s="82">
        <f t="shared" si="34"/>
        <v>7</v>
      </c>
      <c r="DC49" s="82">
        <f t="shared" si="17"/>
        <v>6.545454545454546</v>
      </c>
      <c r="DD49" s="176"/>
      <c r="DE49" s="81"/>
      <c r="DF49" s="176"/>
      <c r="DG49" s="81"/>
      <c r="DH49" s="176"/>
      <c r="DI49" s="81"/>
      <c r="DJ49" s="176"/>
      <c r="DK49" s="81"/>
      <c r="DL49" s="176"/>
      <c r="DM49" s="81"/>
      <c r="DN49" s="176"/>
      <c r="DO49" s="81"/>
      <c r="DP49" s="176"/>
      <c r="DQ49" s="81"/>
      <c r="DR49" s="114"/>
    </row>
    <row r="50" spans="1:122" ht="15.75">
      <c r="A50" s="4">
        <v>6</v>
      </c>
      <c r="B50" s="13" t="s">
        <v>180</v>
      </c>
      <c r="C50" s="24" t="s">
        <v>205</v>
      </c>
      <c r="D50" s="11">
        <v>33704</v>
      </c>
      <c r="E50" s="4" t="s">
        <v>101</v>
      </c>
      <c r="F50" s="16" t="s">
        <v>206</v>
      </c>
      <c r="G50" s="17" t="s">
        <v>68</v>
      </c>
      <c r="H50" s="81">
        <v>6</v>
      </c>
      <c r="I50" s="81"/>
      <c r="J50" s="81">
        <v>7</v>
      </c>
      <c r="K50" s="81"/>
      <c r="L50" s="81">
        <v>5</v>
      </c>
      <c r="M50" s="81"/>
      <c r="N50" s="81">
        <v>5</v>
      </c>
      <c r="O50" s="81"/>
      <c r="P50" s="81">
        <v>6</v>
      </c>
      <c r="Q50" s="81"/>
      <c r="R50" s="81">
        <v>5</v>
      </c>
      <c r="S50" s="81"/>
      <c r="T50" s="81">
        <v>6</v>
      </c>
      <c r="U50" s="81"/>
      <c r="V50" s="81">
        <f t="shared" si="18"/>
        <v>117</v>
      </c>
      <c r="W50" s="83">
        <f t="shared" si="19"/>
        <v>5.318181818181818</v>
      </c>
      <c r="X50" s="81">
        <v>6</v>
      </c>
      <c r="Y50" s="81"/>
      <c r="Z50" s="81">
        <v>7</v>
      </c>
      <c r="AA50" s="81"/>
      <c r="AB50" s="81">
        <v>7</v>
      </c>
      <c r="AC50" s="81"/>
      <c r="AD50" s="81">
        <v>7</v>
      </c>
      <c r="AE50" s="81"/>
      <c r="AF50" s="81">
        <v>5</v>
      </c>
      <c r="AG50" s="81"/>
      <c r="AH50" s="81">
        <v>5</v>
      </c>
      <c r="AI50" s="81"/>
      <c r="AJ50" s="81">
        <v>7</v>
      </c>
      <c r="AK50" s="81"/>
      <c r="AL50" s="81">
        <f t="shared" si="20"/>
        <v>159</v>
      </c>
      <c r="AM50" s="83">
        <f t="shared" si="21"/>
        <v>6.115384615384615</v>
      </c>
      <c r="AN50" s="83">
        <f t="shared" si="22"/>
        <v>5.75</v>
      </c>
      <c r="AO50" s="43" t="str">
        <f t="shared" si="23"/>
        <v>Trung b×nh</v>
      </c>
      <c r="AP50" s="81">
        <f t="shared" si="24"/>
        <v>0</v>
      </c>
      <c r="AQ50" s="44" t="str">
        <f t="shared" si="25"/>
        <v>Lªn líp</v>
      </c>
      <c r="AR50" s="81">
        <v>5</v>
      </c>
      <c r="AS50" s="81"/>
      <c r="AT50" s="81">
        <v>5</v>
      </c>
      <c r="AU50" s="81"/>
      <c r="AV50" s="81">
        <v>6</v>
      </c>
      <c r="AW50" s="81"/>
      <c r="AX50" s="81">
        <v>5</v>
      </c>
      <c r="AY50" s="81"/>
      <c r="AZ50" s="81">
        <v>5</v>
      </c>
      <c r="BA50" s="81">
        <v>4</v>
      </c>
      <c r="BB50" s="81">
        <v>5</v>
      </c>
      <c r="BC50" s="81"/>
      <c r="BD50" s="81">
        <v>5</v>
      </c>
      <c r="BE50" s="81">
        <v>4</v>
      </c>
      <c r="BF50" s="81">
        <v>6</v>
      </c>
      <c r="BG50" s="81"/>
      <c r="BH50" s="81">
        <f t="shared" si="26"/>
        <v>159</v>
      </c>
      <c r="BI50" s="82">
        <f t="shared" si="27"/>
        <v>5.3</v>
      </c>
      <c r="BJ50" s="81">
        <v>5</v>
      </c>
      <c r="BK50" s="81"/>
      <c r="BL50" s="81">
        <v>6</v>
      </c>
      <c r="BM50" s="81">
        <v>4</v>
      </c>
      <c r="BN50" s="81">
        <v>4</v>
      </c>
      <c r="BO50" s="81">
        <v>4</v>
      </c>
      <c r="BP50" s="81">
        <v>5</v>
      </c>
      <c r="BQ50" s="81">
        <v>4</v>
      </c>
      <c r="BR50" s="81">
        <v>8</v>
      </c>
      <c r="BS50" s="81"/>
      <c r="BT50" s="81">
        <v>6</v>
      </c>
      <c r="BU50" s="81"/>
      <c r="BV50" s="114">
        <f t="shared" si="28"/>
        <v>127</v>
      </c>
      <c r="BW50" s="82">
        <f t="shared" si="29"/>
        <v>5.521739130434782</v>
      </c>
      <c r="BX50" s="82">
        <f t="shared" si="30"/>
        <v>5.39622641509434</v>
      </c>
      <c r="BY50" s="148" t="s">
        <v>513</v>
      </c>
      <c r="BZ50" s="148" t="s">
        <v>522</v>
      </c>
      <c r="CA50" s="81">
        <v>5</v>
      </c>
      <c r="CB50" s="114"/>
      <c r="CC50" s="81">
        <v>8</v>
      </c>
      <c r="CD50" s="114"/>
      <c r="CE50" s="81">
        <v>6</v>
      </c>
      <c r="CF50" s="114"/>
      <c r="CG50" s="81">
        <v>6</v>
      </c>
      <c r="CH50" s="114"/>
      <c r="CI50" s="81">
        <v>6</v>
      </c>
      <c r="CJ50" s="114"/>
      <c r="CK50" s="81">
        <v>5</v>
      </c>
      <c r="CL50" s="114">
        <v>4</v>
      </c>
      <c r="CM50" s="81">
        <v>5</v>
      </c>
      <c r="CN50" s="114"/>
      <c r="CO50" s="176">
        <f t="shared" si="31"/>
        <v>185</v>
      </c>
      <c r="CP50" s="177">
        <f t="shared" si="32"/>
        <v>5.78125</v>
      </c>
      <c r="CQ50" s="81">
        <v>8</v>
      </c>
      <c r="CR50" s="114"/>
      <c r="CS50" s="81">
        <v>7</v>
      </c>
      <c r="CT50" s="114"/>
      <c r="CU50" s="81">
        <v>7</v>
      </c>
      <c r="CV50" s="114"/>
      <c r="CW50" s="81">
        <v>7</v>
      </c>
      <c r="CX50" s="114"/>
      <c r="CY50" s="81">
        <v>6</v>
      </c>
      <c r="CZ50" s="114"/>
      <c r="DA50" s="176">
        <f t="shared" si="33"/>
        <v>159</v>
      </c>
      <c r="DB50" s="82">
        <f t="shared" si="34"/>
        <v>6.913043478260869</v>
      </c>
      <c r="DC50" s="82">
        <f t="shared" si="17"/>
        <v>6.254545454545455</v>
      </c>
      <c r="DD50" s="176"/>
      <c r="DE50" s="81"/>
      <c r="DF50" s="176"/>
      <c r="DG50" s="81"/>
      <c r="DH50" s="176"/>
      <c r="DI50" s="81"/>
      <c r="DJ50" s="176"/>
      <c r="DK50" s="81"/>
      <c r="DL50" s="176"/>
      <c r="DM50" s="81"/>
      <c r="DN50" s="176"/>
      <c r="DO50" s="81"/>
      <c r="DP50" s="176"/>
      <c r="DQ50" s="81"/>
      <c r="DR50" s="114"/>
    </row>
    <row r="51" spans="1:122" ht="15.75">
      <c r="A51" s="4">
        <v>28</v>
      </c>
      <c r="B51" s="13" t="s">
        <v>134</v>
      </c>
      <c r="C51" s="24" t="s">
        <v>162</v>
      </c>
      <c r="D51" s="11">
        <v>33736</v>
      </c>
      <c r="E51" s="4" t="s">
        <v>101</v>
      </c>
      <c r="F51" s="16" t="s">
        <v>241</v>
      </c>
      <c r="G51" s="17" t="s">
        <v>59</v>
      </c>
      <c r="H51" s="81">
        <v>7</v>
      </c>
      <c r="I51" s="81"/>
      <c r="J51" s="81">
        <v>7</v>
      </c>
      <c r="K51" s="81"/>
      <c r="L51" s="81">
        <v>6</v>
      </c>
      <c r="M51" s="81"/>
      <c r="N51" s="81">
        <v>5</v>
      </c>
      <c r="O51" s="81">
        <v>4</v>
      </c>
      <c r="P51" s="81">
        <v>7</v>
      </c>
      <c r="Q51" s="81"/>
      <c r="R51" s="81">
        <v>5</v>
      </c>
      <c r="S51" s="81">
        <v>4</v>
      </c>
      <c r="T51" s="81">
        <v>5</v>
      </c>
      <c r="U51" s="81"/>
      <c r="V51" s="81">
        <f t="shared" si="18"/>
        <v>123</v>
      </c>
      <c r="W51" s="83">
        <f t="shared" si="19"/>
        <v>5.590909090909091</v>
      </c>
      <c r="X51" s="81">
        <v>7</v>
      </c>
      <c r="Y51" s="81"/>
      <c r="Z51" s="81">
        <v>7</v>
      </c>
      <c r="AA51" s="81"/>
      <c r="AB51" s="81">
        <v>6</v>
      </c>
      <c r="AC51" s="81"/>
      <c r="AD51" s="81">
        <v>5</v>
      </c>
      <c r="AE51" s="81"/>
      <c r="AF51" s="81">
        <v>6</v>
      </c>
      <c r="AG51" s="81"/>
      <c r="AH51" s="81">
        <v>7</v>
      </c>
      <c r="AI51" s="81">
        <v>3</v>
      </c>
      <c r="AJ51" s="81">
        <v>6</v>
      </c>
      <c r="AK51" s="81"/>
      <c r="AL51" s="81">
        <f t="shared" si="20"/>
        <v>164</v>
      </c>
      <c r="AM51" s="83">
        <f t="shared" si="21"/>
        <v>6.3076923076923075</v>
      </c>
      <c r="AN51" s="83">
        <f t="shared" si="22"/>
        <v>5.979166666666667</v>
      </c>
      <c r="AO51" s="43" t="str">
        <f t="shared" si="23"/>
        <v>Trung b×nh</v>
      </c>
      <c r="AP51" s="81">
        <f t="shared" si="24"/>
        <v>0</v>
      </c>
      <c r="AQ51" s="44" t="str">
        <f t="shared" si="25"/>
        <v>Lªn líp</v>
      </c>
      <c r="AR51" s="81">
        <v>7</v>
      </c>
      <c r="AS51" s="81"/>
      <c r="AT51" s="81">
        <v>5</v>
      </c>
      <c r="AU51" s="81"/>
      <c r="AV51" s="81">
        <v>7</v>
      </c>
      <c r="AW51" s="81"/>
      <c r="AX51" s="81">
        <v>7</v>
      </c>
      <c r="AY51" s="81"/>
      <c r="AZ51" s="81">
        <v>6</v>
      </c>
      <c r="BA51" s="81"/>
      <c r="BB51" s="81">
        <v>5</v>
      </c>
      <c r="BC51" s="81"/>
      <c r="BD51" s="81">
        <v>5</v>
      </c>
      <c r="BE51" s="81"/>
      <c r="BF51" s="81">
        <v>6</v>
      </c>
      <c r="BG51" s="81"/>
      <c r="BH51" s="81">
        <f t="shared" si="26"/>
        <v>183</v>
      </c>
      <c r="BI51" s="82">
        <f t="shared" si="27"/>
        <v>6.1</v>
      </c>
      <c r="BJ51" s="81">
        <v>6</v>
      </c>
      <c r="BK51" s="81"/>
      <c r="BL51" s="81">
        <v>7</v>
      </c>
      <c r="BM51" s="81">
        <v>4</v>
      </c>
      <c r="BN51" s="81">
        <v>6</v>
      </c>
      <c r="BO51" s="81">
        <v>3</v>
      </c>
      <c r="BP51" s="81">
        <v>5</v>
      </c>
      <c r="BQ51" s="81"/>
      <c r="BR51" s="81">
        <v>7</v>
      </c>
      <c r="BS51" s="81"/>
      <c r="BT51" s="81">
        <v>6</v>
      </c>
      <c r="BU51" s="81"/>
      <c r="BV51" s="114">
        <f t="shared" si="28"/>
        <v>140</v>
      </c>
      <c r="BW51" s="82">
        <f t="shared" si="29"/>
        <v>6.086956521739131</v>
      </c>
      <c r="BX51" s="82">
        <f t="shared" si="30"/>
        <v>6.09433962264151</v>
      </c>
      <c r="BY51" s="148" t="s">
        <v>568</v>
      </c>
      <c r="BZ51" s="148" t="s">
        <v>522</v>
      </c>
      <c r="CA51" s="81">
        <v>6</v>
      </c>
      <c r="CB51" s="114">
        <v>4</v>
      </c>
      <c r="CC51" s="81">
        <v>6</v>
      </c>
      <c r="CD51" s="114">
        <v>4</v>
      </c>
      <c r="CE51" s="81">
        <v>6</v>
      </c>
      <c r="CF51" s="114"/>
      <c r="CG51" s="81">
        <v>6</v>
      </c>
      <c r="CH51" s="114"/>
      <c r="CI51" s="81">
        <v>6</v>
      </c>
      <c r="CJ51" s="114"/>
      <c r="CK51" s="81">
        <v>5</v>
      </c>
      <c r="CL51" s="114"/>
      <c r="CM51" s="81">
        <v>7</v>
      </c>
      <c r="CN51" s="114">
        <v>4</v>
      </c>
      <c r="CO51" s="176">
        <f t="shared" si="31"/>
        <v>193</v>
      </c>
      <c r="CP51" s="177">
        <f t="shared" si="32"/>
        <v>6.03125</v>
      </c>
      <c r="CQ51" s="81">
        <v>8</v>
      </c>
      <c r="CR51" s="114"/>
      <c r="CS51" s="81">
        <v>7</v>
      </c>
      <c r="CT51" s="114"/>
      <c r="CU51" s="81">
        <v>7</v>
      </c>
      <c r="CV51" s="114"/>
      <c r="CW51" s="81">
        <v>7</v>
      </c>
      <c r="CX51" s="114"/>
      <c r="CY51" s="81">
        <v>6</v>
      </c>
      <c r="CZ51" s="114"/>
      <c r="DA51" s="176">
        <f t="shared" si="33"/>
        <v>159</v>
      </c>
      <c r="DB51" s="82">
        <f t="shared" si="34"/>
        <v>6.913043478260869</v>
      </c>
      <c r="DC51" s="82">
        <f t="shared" si="17"/>
        <v>6.4</v>
      </c>
      <c r="DD51" s="176"/>
      <c r="DE51" s="81"/>
      <c r="DF51" s="176"/>
      <c r="DG51" s="81"/>
      <c r="DH51" s="176"/>
      <c r="DI51" s="81"/>
      <c r="DJ51" s="176"/>
      <c r="DK51" s="81"/>
      <c r="DL51" s="176"/>
      <c r="DM51" s="81"/>
      <c r="DN51" s="176"/>
      <c r="DO51" s="81"/>
      <c r="DP51" s="176"/>
      <c r="DQ51" s="81"/>
      <c r="DR51" s="114"/>
    </row>
    <row r="52" spans="1:122" ht="15.75">
      <c r="A52" s="4">
        <v>56</v>
      </c>
      <c r="B52" s="13" t="s">
        <v>121</v>
      </c>
      <c r="C52" s="24" t="s">
        <v>281</v>
      </c>
      <c r="D52" s="11">
        <v>33956</v>
      </c>
      <c r="E52" s="4" t="s">
        <v>101</v>
      </c>
      <c r="F52" s="16" t="s">
        <v>282</v>
      </c>
      <c r="G52" s="17" t="s">
        <v>37</v>
      </c>
      <c r="H52" s="81">
        <v>8</v>
      </c>
      <c r="I52" s="81"/>
      <c r="J52" s="81">
        <v>8</v>
      </c>
      <c r="K52" s="81"/>
      <c r="L52" s="81">
        <v>7</v>
      </c>
      <c r="M52" s="81"/>
      <c r="N52" s="81">
        <v>5</v>
      </c>
      <c r="O52" s="81"/>
      <c r="P52" s="81">
        <v>7</v>
      </c>
      <c r="Q52" s="81"/>
      <c r="R52" s="81">
        <v>6</v>
      </c>
      <c r="S52" s="81"/>
      <c r="T52" s="81">
        <v>5</v>
      </c>
      <c r="U52" s="81"/>
      <c r="V52" s="81">
        <f t="shared" si="18"/>
        <v>135</v>
      </c>
      <c r="W52" s="83">
        <f t="shared" si="19"/>
        <v>6.136363636363637</v>
      </c>
      <c r="X52" s="81">
        <v>7</v>
      </c>
      <c r="Y52" s="81"/>
      <c r="Z52" s="81">
        <v>5</v>
      </c>
      <c r="AA52" s="81"/>
      <c r="AB52" s="81">
        <v>5</v>
      </c>
      <c r="AC52" s="81"/>
      <c r="AD52" s="81">
        <v>5</v>
      </c>
      <c r="AE52" s="81"/>
      <c r="AF52" s="81">
        <v>6</v>
      </c>
      <c r="AG52" s="81"/>
      <c r="AH52" s="81">
        <v>6</v>
      </c>
      <c r="AI52" s="81"/>
      <c r="AJ52" s="81">
        <v>5</v>
      </c>
      <c r="AK52" s="81"/>
      <c r="AL52" s="81">
        <f t="shared" si="20"/>
        <v>146</v>
      </c>
      <c r="AM52" s="83">
        <f t="shared" si="21"/>
        <v>5.615384615384615</v>
      </c>
      <c r="AN52" s="83">
        <f t="shared" si="22"/>
        <v>5.854166666666667</v>
      </c>
      <c r="AO52" s="43" t="str">
        <f t="shared" si="23"/>
        <v>Trung b×nh</v>
      </c>
      <c r="AP52" s="81">
        <f t="shared" si="24"/>
        <v>0</v>
      </c>
      <c r="AQ52" s="44" t="str">
        <f t="shared" si="25"/>
        <v>Lªn líp</v>
      </c>
      <c r="AR52" s="81">
        <v>7</v>
      </c>
      <c r="AS52" s="81"/>
      <c r="AT52" s="81">
        <v>5</v>
      </c>
      <c r="AU52" s="81"/>
      <c r="AV52" s="81">
        <v>6</v>
      </c>
      <c r="AW52" s="81"/>
      <c r="AX52" s="81">
        <v>7</v>
      </c>
      <c r="AY52" s="81"/>
      <c r="AZ52" s="81">
        <v>7</v>
      </c>
      <c r="BA52" s="81"/>
      <c r="BB52" s="81">
        <v>6</v>
      </c>
      <c r="BC52" s="81"/>
      <c r="BD52" s="81">
        <v>5</v>
      </c>
      <c r="BE52" s="81"/>
      <c r="BF52" s="81">
        <v>6</v>
      </c>
      <c r="BG52" s="81">
        <v>4</v>
      </c>
      <c r="BH52" s="81">
        <f t="shared" si="26"/>
        <v>184</v>
      </c>
      <c r="BI52" s="82">
        <f t="shared" si="27"/>
        <v>6.133333333333334</v>
      </c>
      <c r="BJ52" s="81">
        <v>6</v>
      </c>
      <c r="BK52" s="81"/>
      <c r="BL52" s="81">
        <v>6</v>
      </c>
      <c r="BM52" s="81"/>
      <c r="BN52" s="81">
        <v>6</v>
      </c>
      <c r="BO52" s="81"/>
      <c r="BP52" s="81">
        <v>6</v>
      </c>
      <c r="BQ52" s="81"/>
      <c r="BR52" s="81">
        <v>8</v>
      </c>
      <c r="BS52" s="81"/>
      <c r="BT52" s="81">
        <v>6</v>
      </c>
      <c r="BU52" s="81"/>
      <c r="BV52" s="114">
        <f t="shared" si="28"/>
        <v>144</v>
      </c>
      <c r="BW52" s="82">
        <f t="shared" si="29"/>
        <v>6.260869565217392</v>
      </c>
      <c r="BX52" s="82">
        <f t="shared" si="30"/>
        <v>6.188679245283019</v>
      </c>
      <c r="BY52" s="148" t="s">
        <v>568</v>
      </c>
      <c r="BZ52" s="148" t="s">
        <v>522</v>
      </c>
      <c r="CA52" s="81">
        <v>7</v>
      </c>
      <c r="CB52" s="114"/>
      <c r="CC52" s="81">
        <v>7</v>
      </c>
      <c r="CD52" s="114"/>
      <c r="CE52" s="81">
        <v>8</v>
      </c>
      <c r="CF52" s="114"/>
      <c r="CG52" s="81">
        <v>7</v>
      </c>
      <c r="CH52" s="114"/>
      <c r="CI52" s="81">
        <v>7</v>
      </c>
      <c r="CJ52" s="114"/>
      <c r="CK52" s="81">
        <v>6</v>
      </c>
      <c r="CL52" s="114"/>
      <c r="CM52" s="81">
        <v>7</v>
      </c>
      <c r="CN52" s="114"/>
      <c r="CO52" s="176">
        <f t="shared" si="31"/>
        <v>222</v>
      </c>
      <c r="CP52" s="177">
        <f t="shared" si="32"/>
        <v>6.9375</v>
      </c>
      <c r="CQ52" s="81">
        <v>9</v>
      </c>
      <c r="CR52" s="114"/>
      <c r="CS52" s="81">
        <v>5</v>
      </c>
      <c r="CT52" s="114"/>
      <c r="CU52" s="81">
        <v>8</v>
      </c>
      <c r="CV52" s="114"/>
      <c r="CW52" s="81">
        <v>8</v>
      </c>
      <c r="CX52" s="114"/>
      <c r="CY52" s="81">
        <v>6</v>
      </c>
      <c r="CZ52" s="114"/>
      <c r="DA52" s="176">
        <f t="shared" si="33"/>
        <v>158</v>
      </c>
      <c r="DB52" s="82">
        <f t="shared" si="34"/>
        <v>6.869565217391305</v>
      </c>
      <c r="DC52" s="82">
        <f t="shared" si="17"/>
        <v>6.909090909090909</v>
      </c>
      <c r="DD52" s="176"/>
      <c r="DE52" s="81"/>
      <c r="DF52" s="176"/>
      <c r="DG52" s="81"/>
      <c r="DH52" s="176"/>
      <c r="DI52" s="81"/>
      <c r="DJ52" s="176"/>
      <c r="DK52" s="81"/>
      <c r="DL52" s="176"/>
      <c r="DM52" s="81"/>
      <c r="DN52" s="176"/>
      <c r="DO52" s="81"/>
      <c r="DP52" s="176"/>
      <c r="DQ52" s="81"/>
      <c r="DR52" s="114"/>
    </row>
    <row r="53" spans="1:122" ht="15.75">
      <c r="A53" s="4">
        <v>17</v>
      </c>
      <c r="B53" s="13" t="s">
        <v>225</v>
      </c>
      <c r="C53" s="24" t="s">
        <v>226</v>
      </c>
      <c r="D53" s="11">
        <v>33871</v>
      </c>
      <c r="E53" s="4" t="s">
        <v>101</v>
      </c>
      <c r="F53" s="16" t="s">
        <v>206</v>
      </c>
      <c r="G53" s="17" t="s">
        <v>68</v>
      </c>
      <c r="H53" s="81">
        <v>6</v>
      </c>
      <c r="I53" s="81"/>
      <c r="J53" s="81">
        <v>6</v>
      </c>
      <c r="K53" s="81"/>
      <c r="L53" s="81">
        <v>6</v>
      </c>
      <c r="M53" s="81"/>
      <c r="N53" s="81">
        <v>5</v>
      </c>
      <c r="O53" s="81">
        <v>4</v>
      </c>
      <c r="P53" s="81">
        <v>6</v>
      </c>
      <c r="Q53" s="81"/>
      <c r="R53" s="81">
        <v>6</v>
      </c>
      <c r="S53" s="81"/>
      <c r="T53" s="81">
        <v>7</v>
      </c>
      <c r="U53" s="81"/>
      <c r="V53" s="81">
        <f t="shared" si="18"/>
        <v>133</v>
      </c>
      <c r="W53" s="83">
        <f t="shared" si="19"/>
        <v>6.045454545454546</v>
      </c>
      <c r="X53" s="81">
        <v>7</v>
      </c>
      <c r="Y53" s="81"/>
      <c r="Z53" s="81">
        <v>5</v>
      </c>
      <c r="AA53" s="81"/>
      <c r="AB53" s="81">
        <v>8</v>
      </c>
      <c r="AC53" s="81"/>
      <c r="AD53" s="81">
        <v>6</v>
      </c>
      <c r="AE53" s="81">
        <v>4</v>
      </c>
      <c r="AF53" s="81">
        <v>7</v>
      </c>
      <c r="AG53" s="81"/>
      <c r="AH53" s="81">
        <v>7</v>
      </c>
      <c r="AI53" s="81"/>
      <c r="AJ53" s="81">
        <v>7</v>
      </c>
      <c r="AK53" s="81"/>
      <c r="AL53" s="81">
        <f t="shared" si="20"/>
        <v>177</v>
      </c>
      <c r="AM53" s="83">
        <f t="shared" si="21"/>
        <v>6.8076923076923075</v>
      </c>
      <c r="AN53" s="83">
        <f t="shared" si="22"/>
        <v>6.458333333333333</v>
      </c>
      <c r="AO53" s="43" t="str">
        <f t="shared" si="23"/>
        <v>TB Kh¸</v>
      </c>
      <c r="AP53" s="81">
        <f t="shared" si="24"/>
        <v>0</v>
      </c>
      <c r="AQ53" s="44" t="str">
        <f t="shared" si="25"/>
        <v>Lªn líp</v>
      </c>
      <c r="AR53" s="81">
        <v>7</v>
      </c>
      <c r="AS53" s="81"/>
      <c r="AT53" s="81">
        <v>6</v>
      </c>
      <c r="AU53" s="81"/>
      <c r="AV53" s="81">
        <v>7</v>
      </c>
      <c r="AW53" s="81"/>
      <c r="AX53" s="81">
        <v>6</v>
      </c>
      <c r="AY53" s="81">
        <v>4</v>
      </c>
      <c r="AZ53" s="81">
        <v>6</v>
      </c>
      <c r="BA53" s="81"/>
      <c r="BB53" s="81">
        <v>7</v>
      </c>
      <c r="BC53" s="81"/>
      <c r="BD53" s="81">
        <v>7</v>
      </c>
      <c r="BE53" s="81" t="s">
        <v>556</v>
      </c>
      <c r="BF53" s="81">
        <v>7</v>
      </c>
      <c r="BG53" s="81"/>
      <c r="BH53" s="81">
        <f t="shared" si="26"/>
        <v>201</v>
      </c>
      <c r="BI53" s="82">
        <f t="shared" si="27"/>
        <v>6.7</v>
      </c>
      <c r="BJ53" s="81">
        <v>6</v>
      </c>
      <c r="BK53" s="81"/>
      <c r="BL53" s="81">
        <v>8</v>
      </c>
      <c r="BM53" s="81"/>
      <c r="BN53" s="81">
        <v>6</v>
      </c>
      <c r="BO53" s="81"/>
      <c r="BP53" s="81">
        <v>6</v>
      </c>
      <c r="BQ53" s="81"/>
      <c r="BR53" s="81">
        <v>8</v>
      </c>
      <c r="BS53" s="81">
        <v>3</v>
      </c>
      <c r="BT53" s="81">
        <v>7</v>
      </c>
      <c r="BU53" s="81"/>
      <c r="BV53" s="114">
        <f t="shared" si="28"/>
        <v>155</v>
      </c>
      <c r="BW53" s="82">
        <f t="shared" si="29"/>
        <v>6.739130434782608</v>
      </c>
      <c r="BX53" s="82">
        <f t="shared" si="30"/>
        <v>6.716981132075472</v>
      </c>
      <c r="BY53" s="148" t="s">
        <v>568</v>
      </c>
      <c r="BZ53" s="148" t="s">
        <v>522</v>
      </c>
      <c r="CA53" s="81">
        <v>5</v>
      </c>
      <c r="CB53" s="114">
        <v>3</v>
      </c>
      <c r="CC53" s="81">
        <v>7</v>
      </c>
      <c r="CD53" s="114"/>
      <c r="CE53" s="81">
        <v>6</v>
      </c>
      <c r="CF53" s="114"/>
      <c r="CG53" s="81">
        <v>6</v>
      </c>
      <c r="CH53" s="114"/>
      <c r="CI53" s="81">
        <v>7</v>
      </c>
      <c r="CJ53" s="114"/>
      <c r="CK53" s="81">
        <v>5</v>
      </c>
      <c r="CL53" s="114"/>
      <c r="CM53" s="81">
        <v>6</v>
      </c>
      <c r="CN53" s="114"/>
      <c r="CO53" s="176">
        <f t="shared" si="31"/>
        <v>191</v>
      </c>
      <c r="CP53" s="177">
        <f t="shared" si="32"/>
        <v>5.96875</v>
      </c>
      <c r="CQ53" s="81">
        <v>6</v>
      </c>
      <c r="CR53" s="114"/>
      <c r="CS53" s="81">
        <v>8</v>
      </c>
      <c r="CT53" s="114"/>
      <c r="CU53" s="81">
        <v>7</v>
      </c>
      <c r="CV53" s="114"/>
      <c r="CW53" s="81">
        <v>5</v>
      </c>
      <c r="CX53" s="114"/>
      <c r="CY53" s="81">
        <v>7</v>
      </c>
      <c r="CZ53" s="114"/>
      <c r="DA53" s="176">
        <f t="shared" si="33"/>
        <v>157</v>
      </c>
      <c r="DB53" s="82">
        <f t="shared" si="34"/>
        <v>6.826086956521739</v>
      </c>
      <c r="DC53" s="82">
        <f t="shared" si="17"/>
        <v>6.327272727272727</v>
      </c>
      <c r="DD53" s="176"/>
      <c r="DE53" s="81"/>
      <c r="DF53" s="176"/>
      <c r="DG53" s="81"/>
      <c r="DH53" s="176"/>
      <c r="DI53" s="81"/>
      <c r="DJ53" s="176"/>
      <c r="DK53" s="81"/>
      <c r="DL53" s="176"/>
      <c r="DM53" s="81"/>
      <c r="DN53" s="176"/>
      <c r="DO53" s="81"/>
      <c r="DP53" s="176"/>
      <c r="DQ53" s="81"/>
      <c r="DR53" s="114"/>
    </row>
    <row r="54" spans="1:122" ht="15.75">
      <c r="A54" s="4">
        <v>36</v>
      </c>
      <c r="B54" s="13" t="s">
        <v>10</v>
      </c>
      <c r="C54" s="24" t="s">
        <v>108</v>
      </c>
      <c r="D54" s="11">
        <v>33727</v>
      </c>
      <c r="E54" s="4" t="s">
        <v>101</v>
      </c>
      <c r="F54" s="16" t="s">
        <v>253</v>
      </c>
      <c r="G54" s="17" t="s">
        <v>68</v>
      </c>
      <c r="H54" s="81">
        <v>6</v>
      </c>
      <c r="I54" s="81"/>
      <c r="J54" s="81">
        <v>7</v>
      </c>
      <c r="K54" s="81"/>
      <c r="L54" s="81">
        <v>5</v>
      </c>
      <c r="M54" s="81"/>
      <c r="N54" s="81">
        <v>5</v>
      </c>
      <c r="O54" s="81">
        <v>3</v>
      </c>
      <c r="P54" s="81">
        <v>6</v>
      </c>
      <c r="Q54" s="81"/>
      <c r="R54" s="81">
        <v>5</v>
      </c>
      <c r="S54" s="81"/>
      <c r="T54" s="81">
        <v>6</v>
      </c>
      <c r="U54" s="81"/>
      <c r="V54" s="81">
        <f t="shared" si="18"/>
        <v>117</v>
      </c>
      <c r="W54" s="83">
        <f t="shared" si="19"/>
        <v>5.318181818181818</v>
      </c>
      <c r="X54" s="81">
        <v>6</v>
      </c>
      <c r="Y54" s="81"/>
      <c r="Z54" s="81">
        <v>6</v>
      </c>
      <c r="AA54" s="81"/>
      <c r="AB54" s="81">
        <v>5</v>
      </c>
      <c r="AC54" s="81"/>
      <c r="AD54" s="81">
        <v>4</v>
      </c>
      <c r="AE54" s="81">
        <v>4</v>
      </c>
      <c r="AF54" s="81">
        <v>6</v>
      </c>
      <c r="AG54" s="81"/>
      <c r="AH54" s="81">
        <v>6</v>
      </c>
      <c r="AI54" s="81"/>
      <c r="AJ54" s="81">
        <v>7</v>
      </c>
      <c r="AK54" s="81"/>
      <c r="AL54" s="81">
        <f t="shared" si="20"/>
        <v>149</v>
      </c>
      <c r="AM54" s="83">
        <f t="shared" si="21"/>
        <v>5.730769230769231</v>
      </c>
      <c r="AN54" s="83">
        <f t="shared" si="22"/>
        <v>5.541666666666667</v>
      </c>
      <c r="AO54" s="43" t="str">
        <f t="shared" si="23"/>
        <v>Trung b×nh</v>
      </c>
      <c r="AP54" s="81">
        <f t="shared" si="24"/>
        <v>3</v>
      </c>
      <c r="AQ54" s="44" t="str">
        <f t="shared" si="25"/>
        <v>Lªn líp</v>
      </c>
      <c r="AR54" s="81">
        <v>7</v>
      </c>
      <c r="AS54" s="81"/>
      <c r="AT54" s="81">
        <v>6</v>
      </c>
      <c r="AU54" s="81">
        <v>4</v>
      </c>
      <c r="AV54" s="81">
        <v>6</v>
      </c>
      <c r="AW54" s="81"/>
      <c r="AX54" s="81">
        <v>6</v>
      </c>
      <c r="AY54" s="81"/>
      <c r="AZ54" s="81">
        <v>7</v>
      </c>
      <c r="BA54" s="81">
        <v>4</v>
      </c>
      <c r="BB54" s="81">
        <v>7</v>
      </c>
      <c r="BC54" s="81"/>
      <c r="BD54" s="81">
        <v>7</v>
      </c>
      <c r="BE54" s="81"/>
      <c r="BF54" s="81">
        <v>5</v>
      </c>
      <c r="BG54" s="81"/>
      <c r="BH54" s="81">
        <f t="shared" si="26"/>
        <v>191</v>
      </c>
      <c r="BI54" s="82">
        <f t="shared" si="27"/>
        <v>6.366666666666666</v>
      </c>
      <c r="BJ54" s="81">
        <v>6</v>
      </c>
      <c r="BK54" s="81"/>
      <c r="BL54" s="81">
        <v>5</v>
      </c>
      <c r="BM54" s="81">
        <v>4</v>
      </c>
      <c r="BN54" s="81">
        <v>6</v>
      </c>
      <c r="BO54" s="81"/>
      <c r="BP54" s="81">
        <v>6</v>
      </c>
      <c r="BQ54" s="81"/>
      <c r="BR54" s="81">
        <v>5</v>
      </c>
      <c r="BS54" s="81"/>
      <c r="BT54" s="81">
        <v>5</v>
      </c>
      <c r="BU54" s="81">
        <v>4</v>
      </c>
      <c r="BV54" s="114">
        <f t="shared" si="28"/>
        <v>128</v>
      </c>
      <c r="BW54" s="82">
        <f t="shared" si="29"/>
        <v>5.565217391304348</v>
      </c>
      <c r="BX54" s="82">
        <f t="shared" si="30"/>
        <v>6.018867924528302</v>
      </c>
      <c r="BY54" s="148" t="s">
        <v>513</v>
      </c>
      <c r="BZ54" s="148" t="s">
        <v>522</v>
      </c>
      <c r="CA54" s="81">
        <v>5</v>
      </c>
      <c r="CB54" s="114">
        <v>4</v>
      </c>
      <c r="CC54" s="81">
        <v>6</v>
      </c>
      <c r="CD54" s="114"/>
      <c r="CE54" s="81">
        <v>7</v>
      </c>
      <c r="CF54" s="114"/>
      <c r="CG54" s="81">
        <v>7</v>
      </c>
      <c r="CH54" s="114"/>
      <c r="CI54" s="81">
        <v>6</v>
      </c>
      <c r="CJ54" s="114"/>
      <c r="CK54" s="81">
        <v>7</v>
      </c>
      <c r="CL54" s="114"/>
      <c r="CM54" s="81">
        <v>6</v>
      </c>
      <c r="CN54" s="114"/>
      <c r="CO54" s="176">
        <f t="shared" si="31"/>
        <v>202</v>
      </c>
      <c r="CP54" s="177">
        <f t="shared" si="32"/>
        <v>6.3125</v>
      </c>
      <c r="CQ54" s="81">
        <v>5</v>
      </c>
      <c r="CR54" s="114"/>
      <c r="CS54" s="81">
        <v>7</v>
      </c>
      <c r="CT54" s="114"/>
      <c r="CU54" s="81">
        <v>8</v>
      </c>
      <c r="CV54" s="114"/>
      <c r="CW54" s="81">
        <v>7</v>
      </c>
      <c r="CX54" s="114"/>
      <c r="CY54" s="81">
        <v>7</v>
      </c>
      <c r="CZ54" s="114"/>
      <c r="DA54" s="176">
        <f t="shared" si="33"/>
        <v>157</v>
      </c>
      <c r="DB54" s="82">
        <f t="shared" si="34"/>
        <v>6.826086956521739</v>
      </c>
      <c r="DC54" s="82">
        <f t="shared" si="17"/>
        <v>6.527272727272727</v>
      </c>
      <c r="DD54" s="176"/>
      <c r="DE54" s="81"/>
      <c r="DF54" s="176"/>
      <c r="DG54" s="81"/>
      <c r="DH54" s="176"/>
      <c r="DI54" s="81"/>
      <c r="DJ54" s="176"/>
      <c r="DK54" s="81"/>
      <c r="DL54" s="176"/>
      <c r="DM54" s="81"/>
      <c r="DN54" s="176"/>
      <c r="DO54" s="81"/>
      <c r="DP54" s="176"/>
      <c r="DQ54" s="81"/>
      <c r="DR54" s="114"/>
    </row>
    <row r="55" spans="1:122" ht="15.75">
      <c r="A55" s="4">
        <v>44</v>
      </c>
      <c r="B55" s="13" t="s">
        <v>176</v>
      </c>
      <c r="C55" s="24" t="s">
        <v>263</v>
      </c>
      <c r="D55" s="11">
        <v>33897</v>
      </c>
      <c r="E55" s="4" t="s">
        <v>101</v>
      </c>
      <c r="F55" s="16" t="s">
        <v>264</v>
      </c>
      <c r="G55" s="17" t="s">
        <v>62</v>
      </c>
      <c r="H55" s="81">
        <v>7</v>
      </c>
      <c r="I55" s="81"/>
      <c r="J55" s="81">
        <v>7</v>
      </c>
      <c r="K55" s="81"/>
      <c r="L55" s="81">
        <v>7</v>
      </c>
      <c r="M55" s="81"/>
      <c r="N55" s="81">
        <v>5</v>
      </c>
      <c r="O55" s="81">
        <v>3</v>
      </c>
      <c r="P55" s="81">
        <v>7</v>
      </c>
      <c r="Q55" s="81"/>
      <c r="R55" s="81">
        <v>6</v>
      </c>
      <c r="S55" s="81"/>
      <c r="T55" s="81">
        <v>6</v>
      </c>
      <c r="U55" s="81"/>
      <c r="V55" s="81">
        <f t="shared" si="18"/>
        <v>139</v>
      </c>
      <c r="W55" s="83">
        <f t="shared" si="19"/>
        <v>6.318181818181818</v>
      </c>
      <c r="X55" s="81">
        <v>6</v>
      </c>
      <c r="Y55" s="81"/>
      <c r="Z55" s="81">
        <v>8</v>
      </c>
      <c r="AA55" s="81"/>
      <c r="AB55" s="81">
        <v>7</v>
      </c>
      <c r="AC55" s="81"/>
      <c r="AD55" s="81">
        <v>7</v>
      </c>
      <c r="AE55" s="81"/>
      <c r="AF55" s="81">
        <v>7</v>
      </c>
      <c r="AG55" s="81"/>
      <c r="AH55" s="81">
        <v>6</v>
      </c>
      <c r="AI55" s="81"/>
      <c r="AJ55" s="81">
        <v>6</v>
      </c>
      <c r="AK55" s="81"/>
      <c r="AL55" s="81">
        <f t="shared" si="20"/>
        <v>174</v>
      </c>
      <c r="AM55" s="83">
        <f t="shared" si="21"/>
        <v>6.6923076923076925</v>
      </c>
      <c r="AN55" s="83">
        <f t="shared" si="22"/>
        <v>6.520833333333333</v>
      </c>
      <c r="AO55" s="43" t="str">
        <f t="shared" si="23"/>
        <v>TB Kh¸</v>
      </c>
      <c r="AP55" s="81">
        <f t="shared" si="24"/>
        <v>0</v>
      </c>
      <c r="AQ55" s="44" t="str">
        <f t="shared" si="25"/>
        <v>Lªn líp</v>
      </c>
      <c r="AR55" s="81">
        <v>6</v>
      </c>
      <c r="AS55" s="81"/>
      <c r="AT55" s="81">
        <v>5</v>
      </c>
      <c r="AU55" s="81"/>
      <c r="AV55" s="81">
        <v>5</v>
      </c>
      <c r="AW55" s="81"/>
      <c r="AX55" s="81">
        <v>7</v>
      </c>
      <c r="AY55" s="81"/>
      <c r="AZ55" s="81">
        <v>5</v>
      </c>
      <c r="BA55" s="81"/>
      <c r="BB55" s="81">
        <v>5</v>
      </c>
      <c r="BC55" s="81"/>
      <c r="BD55" s="81">
        <v>5</v>
      </c>
      <c r="BE55" s="81"/>
      <c r="BF55" s="81">
        <v>6</v>
      </c>
      <c r="BG55" s="81"/>
      <c r="BH55" s="81">
        <f t="shared" si="26"/>
        <v>165</v>
      </c>
      <c r="BI55" s="82">
        <f t="shared" si="27"/>
        <v>5.5</v>
      </c>
      <c r="BJ55" s="81">
        <v>6</v>
      </c>
      <c r="BK55" s="81"/>
      <c r="BL55" s="81">
        <v>6</v>
      </c>
      <c r="BM55" s="81"/>
      <c r="BN55" s="81">
        <v>7</v>
      </c>
      <c r="BO55" s="81"/>
      <c r="BP55" s="81">
        <v>5</v>
      </c>
      <c r="BQ55" s="81"/>
      <c r="BR55" s="81">
        <v>7</v>
      </c>
      <c r="BS55" s="81"/>
      <c r="BT55" s="81">
        <v>6</v>
      </c>
      <c r="BU55" s="81"/>
      <c r="BV55" s="114">
        <f t="shared" si="28"/>
        <v>140</v>
      </c>
      <c r="BW55" s="82">
        <f t="shared" si="29"/>
        <v>6.086956521739131</v>
      </c>
      <c r="BX55" s="82">
        <f t="shared" si="30"/>
        <v>5.754716981132075</v>
      </c>
      <c r="BY55" s="148" t="s">
        <v>513</v>
      </c>
      <c r="BZ55" s="148" t="s">
        <v>522</v>
      </c>
      <c r="CA55" s="81">
        <v>8</v>
      </c>
      <c r="CB55" s="114"/>
      <c r="CC55" s="81">
        <v>5</v>
      </c>
      <c r="CD55" s="114"/>
      <c r="CE55" s="81">
        <v>8</v>
      </c>
      <c r="CF55" s="114"/>
      <c r="CG55" s="81">
        <v>7</v>
      </c>
      <c r="CH55" s="114"/>
      <c r="CI55" s="81">
        <v>8</v>
      </c>
      <c r="CJ55" s="114"/>
      <c r="CK55" s="81">
        <v>7</v>
      </c>
      <c r="CL55" s="114"/>
      <c r="CM55" s="81">
        <v>7</v>
      </c>
      <c r="CN55" s="114"/>
      <c r="CO55" s="176">
        <f t="shared" si="31"/>
        <v>227</v>
      </c>
      <c r="CP55" s="177">
        <f t="shared" si="32"/>
        <v>7.09375</v>
      </c>
      <c r="CQ55" s="81">
        <v>9</v>
      </c>
      <c r="CR55" s="114"/>
      <c r="CS55" s="81">
        <v>5</v>
      </c>
      <c r="CT55" s="114"/>
      <c r="CU55" s="81">
        <v>7</v>
      </c>
      <c r="CV55" s="114"/>
      <c r="CW55" s="81">
        <v>7</v>
      </c>
      <c r="CX55" s="114"/>
      <c r="CY55" s="81">
        <v>7</v>
      </c>
      <c r="CZ55" s="114"/>
      <c r="DA55" s="176">
        <f t="shared" si="33"/>
        <v>157</v>
      </c>
      <c r="DB55" s="82">
        <f t="shared" si="34"/>
        <v>6.826086956521739</v>
      </c>
      <c r="DC55" s="82">
        <f t="shared" si="17"/>
        <v>6.9818181818181815</v>
      </c>
      <c r="DD55" s="176"/>
      <c r="DE55" s="81"/>
      <c r="DF55" s="176"/>
      <c r="DG55" s="81"/>
      <c r="DH55" s="176"/>
      <c r="DI55" s="81"/>
      <c r="DJ55" s="176"/>
      <c r="DK55" s="81"/>
      <c r="DL55" s="176"/>
      <c r="DM55" s="81"/>
      <c r="DN55" s="176"/>
      <c r="DO55" s="81"/>
      <c r="DP55" s="176"/>
      <c r="DQ55" s="81"/>
      <c r="DR55" s="114"/>
    </row>
    <row r="56" spans="1:122" ht="15.75">
      <c r="A56" s="4">
        <v>31</v>
      </c>
      <c r="B56" s="13" t="s">
        <v>153</v>
      </c>
      <c r="C56" s="24" t="s">
        <v>246</v>
      </c>
      <c r="D56" s="11">
        <v>33964</v>
      </c>
      <c r="E56" s="4" t="s">
        <v>101</v>
      </c>
      <c r="F56" s="16" t="s">
        <v>199</v>
      </c>
      <c r="G56" s="17" t="s">
        <v>35</v>
      </c>
      <c r="H56" s="81">
        <v>7</v>
      </c>
      <c r="I56" s="81"/>
      <c r="J56" s="81">
        <v>7</v>
      </c>
      <c r="K56" s="81"/>
      <c r="L56" s="81">
        <v>5</v>
      </c>
      <c r="M56" s="81"/>
      <c r="N56" s="81">
        <v>5</v>
      </c>
      <c r="O56" s="81">
        <v>4</v>
      </c>
      <c r="P56" s="81">
        <v>7</v>
      </c>
      <c r="Q56" s="81"/>
      <c r="R56" s="81">
        <v>5</v>
      </c>
      <c r="S56" s="81">
        <v>4</v>
      </c>
      <c r="T56" s="81">
        <v>6</v>
      </c>
      <c r="U56" s="81"/>
      <c r="V56" s="81">
        <f t="shared" si="18"/>
        <v>120</v>
      </c>
      <c r="W56" s="83">
        <f t="shared" si="19"/>
        <v>5.454545454545454</v>
      </c>
      <c r="X56" s="81">
        <v>7</v>
      </c>
      <c r="Y56" s="81"/>
      <c r="Z56" s="81">
        <v>7</v>
      </c>
      <c r="AA56" s="81"/>
      <c r="AB56" s="81">
        <v>6</v>
      </c>
      <c r="AC56" s="81"/>
      <c r="AD56" s="81">
        <v>4</v>
      </c>
      <c r="AE56" s="81">
        <v>4</v>
      </c>
      <c r="AF56" s="81">
        <v>5</v>
      </c>
      <c r="AG56" s="81"/>
      <c r="AH56" s="81">
        <v>6</v>
      </c>
      <c r="AI56" s="81"/>
      <c r="AJ56" s="81">
        <v>6</v>
      </c>
      <c r="AK56" s="81"/>
      <c r="AL56" s="81">
        <f t="shared" si="20"/>
        <v>151</v>
      </c>
      <c r="AM56" s="83">
        <f t="shared" si="21"/>
        <v>5.8076923076923075</v>
      </c>
      <c r="AN56" s="83">
        <f t="shared" si="22"/>
        <v>5.645833333333333</v>
      </c>
      <c r="AO56" s="43" t="str">
        <f t="shared" si="23"/>
        <v>Trung b×nh</v>
      </c>
      <c r="AP56" s="81">
        <f t="shared" si="24"/>
        <v>3</v>
      </c>
      <c r="AQ56" s="44" t="str">
        <f t="shared" si="25"/>
        <v>Lªn líp</v>
      </c>
      <c r="AR56" s="81">
        <v>7</v>
      </c>
      <c r="AS56" s="81"/>
      <c r="AT56" s="81">
        <v>6</v>
      </c>
      <c r="AU56" s="81"/>
      <c r="AV56" s="81">
        <v>6</v>
      </c>
      <c r="AW56" s="81"/>
      <c r="AX56" s="81">
        <v>5</v>
      </c>
      <c r="AY56" s="81">
        <v>4</v>
      </c>
      <c r="AZ56" s="81">
        <v>6</v>
      </c>
      <c r="BA56" s="81"/>
      <c r="BB56" s="81">
        <v>5</v>
      </c>
      <c r="BC56" s="81"/>
      <c r="BD56" s="81">
        <v>5</v>
      </c>
      <c r="BE56" s="81"/>
      <c r="BF56" s="81">
        <v>5</v>
      </c>
      <c r="BG56" s="81"/>
      <c r="BH56" s="81">
        <f t="shared" si="26"/>
        <v>171</v>
      </c>
      <c r="BI56" s="82">
        <f t="shared" si="27"/>
        <v>5.7</v>
      </c>
      <c r="BJ56" s="81">
        <v>6</v>
      </c>
      <c r="BK56" s="81"/>
      <c r="BL56" s="81">
        <v>6</v>
      </c>
      <c r="BM56" s="81">
        <v>4</v>
      </c>
      <c r="BN56" s="81">
        <v>5</v>
      </c>
      <c r="BO56" s="81">
        <v>4</v>
      </c>
      <c r="BP56" s="81">
        <v>5</v>
      </c>
      <c r="BQ56" s="81"/>
      <c r="BR56" s="81">
        <v>6</v>
      </c>
      <c r="BS56" s="81"/>
      <c r="BT56" s="81">
        <v>5</v>
      </c>
      <c r="BU56" s="81"/>
      <c r="BV56" s="114">
        <f t="shared" si="28"/>
        <v>126</v>
      </c>
      <c r="BW56" s="82">
        <f t="shared" si="29"/>
        <v>5.478260869565218</v>
      </c>
      <c r="BX56" s="82">
        <f t="shared" si="30"/>
        <v>5.60377358490566</v>
      </c>
      <c r="BY56" s="148" t="s">
        <v>513</v>
      </c>
      <c r="BZ56" s="148" t="s">
        <v>522</v>
      </c>
      <c r="CA56" s="81">
        <v>5</v>
      </c>
      <c r="CB56" s="114">
        <v>4</v>
      </c>
      <c r="CC56" s="81">
        <v>5</v>
      </c>
      <c r="CD56" s="114"/>
      <c r="CE56" s="81">
        <v>6</v>
      </c>
      <c r="CF56" s="114"/>
      <c r="CG56" s="81">
        <v>7</v>
      </c>
      <c r="CH56" s="114"/>
      <c r="CI56" s="81">
        <v>5</v>
      </c>
      <c r="CJ56" s="114"/>
      <c r="CK56" s="81">
        <v>6</v>
      </c>
      <c r="CL56" s="114"/>
      <c r="CM56" s="81">
        <v>7</v>
      </c>
      <c r="CN56" s="114"/>
      <c r="CO56" s="176">
        <f t="shared" si="31"/>
        <v>192</v>
      </c>
      <c r="CP56" s="177">
        <f t="shared" si="32"/>
        <v>6</v>
      </c>
      <c r="CQ56" s="81">
        <v>9</v>
      </c>
      <c r="CR56" s="114"/>
      <c r="CS56" s="81">
        <v>5</v>
      </c>
      <c r="CT56" s="114"/>
      <c r="CU56" s="81">
        <v>7</v>
      </c>
      <c r="CV56" s="114"/>
      <c r="CW56" s="81">
        <v>6</v>
      </c>
      <c r="CX56" s="114"/>
      <c r="CY56" s="81">
        <v>7</v>
      </c>
      <c r="CZ56" s="114"/>
      <c r="DA56" s="176">
        <f t="shared" si="33"/>
        <v>154</v>
      </c>
      <c r="DB56" s="82">
        <f t="shared" si="34"/>
        <v>6.695652173913044</v>
      </c>
      <c r="DC56" s="82">
        <f t="shared" si="17"/>
        <v>6.290909090909091</v>
      </c>
      <c r="DD56" s="176"/>
      <c r="DE56" s="81"/>
      <c r="DF56" s="176"/>
      <c r="DG56" s="81"/>
      <c r="DH56" s="176"/>
      <c r="DI56" s="81"/>
      <c r="DJ56" s="176"/>
      <c r="DK56" s="81"/>
      <c r="DL56" s="176"/>
      <c r="DM56" s="81"/>
      <c r="DN56" s="176"/>
      <c r="DO56" s="81"/>
      <c r="DP56" s="176"/>
      <c r="DQ56" s="81"/>
      <c r="DR56" s="114"/>
    </row>
    <row r="57" spans="1:122" ht="15.75">
      <c r="A57" s="4">
        <v>21</v>
      </c>
      <c r="B57" s="13" t="s">
        <v>230</v>
      </c>
      <c r="C57" s="24" t="s">
        <v>154</v>
      </c>
      <c r="D57" s="11">
        <v>33473</v>
      </c>
      <c r="E57" s="4" t="s">
        <v>101</v>
      </c>
      <c r="F57" s="16" t="s">
        <v>72</v>
      </c>
      <c r="G57" s="17" t="s">
        <v>33</v>
      </c>
      <c r="H57" s="81">
        <v>6</v>
      </c>
      <c r="I57" s="81"/>
      <c r="J57" s="81">
        <v>6</v>
      </c>
      <c r="K57" s="81"/>
      <c r="L57" s="81">
        <v>6</v>
      </c>
      <c r="M57" s="81"/>
      <c r="N57" s="81">
        <v>5</v>
      </c>
      <c r="O57" s="81"/>
      <c r="P57" s="81">
        <v>6</v>
      </c>
      <c r="Q57" s="81"/>
      <c r="R57" s="81">
        <v>5</v>
      </c>
      <c r="S57" s="81"/>
      <c r="T57" s="81">
        <v>7</v>
      </c>
      <c r="U57" s="81"/>
      <c r="V57" s="81">
        <f t="shared" si="18"/>
        <v>128</v>
      </c>
      <c r="W57" s="83">
        <f t="shared" si="19"/>
        <v>5.818181818181818</v>
      </c>
      <c r="X57" s="81">
        <v>6</v>
      </c>
      <c r="Y57" s="81"/>
      <c r="Z57" s="81">
        <v>6</v>
      </c>
      <c r="AA57" s="81"/>
      <c r="AB57" s="81">
        <v>6</v>
      </c>
      <c r="AC57" s="81"/>
      <c r="AD57" s="81">
        <v>6</v>
      </c>
      <c r="AE57" s="81"/>
      <c r="AF57" s="81">
        <v>5</v>
      </c>
      <c r="AG57" s="81">
        <v>4</v>
      </c>
      <c r="AH57" s="81">
        <v>5</v>
      </c>
      <c r="AI57" s="81"/>
      <c r="AJ57" s="81">
        <v>5</v>
      </c>
      <c r="AK57" s="81"/>
      <c r="AL57" s="81">
        <f t="shared" si="20"/>
        <v>143</v>
      </c>
      <c r="AM57" s="83">
        <f t="shared" si="21"/>
        <v>5.5</v>
      </c>
      <c r="AN57" s="83">
        <f t="shared" si="22"/>
        <v>5.645833333333333</v>
      </c>
      <c r="AO57" s="43" t="str">
        <f t="shared" si="23"/>
        <v>Trung b×nh</v>
      </c>
      <c r="AP57" s="81">
        <f t="shared" si="24"/>
        <v>0</v>
      </c>
      <c r="AQ57" s="44" t="str">
        <f t="shared" si="25"/>
        <v>Lªn líp</v>
      </c>
      <c r="AR57" s="81">
        <v>5</v>
      </c>
      <c r="AS57" s="81"/>
      <c r="AT57" s="81">
        <v>6</v>
      </c>
      <c r="AU57" s="81"/>
      <c r="AV57" s="81">
        <v>7</v>
      </c>
      <c r="AW57" s="81"/>
      <c r="AX57" s="81">
        <v>6</v>
      </c>
      <c r="AY57" s="81"/>
      <c r="AZ57" s="81">
        <v>6</v>
      </c>
      <c r="BA57" s="81"/>
      <c r="BB57" s="81">
        <v>7</v>
      </c>
      <c r="BC57" s="81"/>
      <c r="BD57" s="81">
        <v>5</v>
      </c>
      <c r="BE57" s="81">
        <v>4</v>
      </c>
      <c r="BF57" s="81">
        <v>5</v>
      </c>
      <c r="BG57" s="81"/>
      <c r="BH57" s="81">
        <f t="shared" si="26"/>
        <v>175</v>
      </c>
      <c r="BI57" s="82">
        <f t="shared" si="27"/>
        <v>5.833333333333333</v>
      </c>
      <c r="BJ57" s="81">
        <v>5</v>
      </c>
      <c r="BK57" s="81"/>
      <c r="BL57" s="81">
        <v>6</v>
      </c>
      <c r="BM57" s="81">
        <v>4</v>
      </c>
      <c r="BN57" s="81">
        <v>6</v>
      </c>
      <c r="BO57" s="81"/>
      <c r="BP57" s="81">
        <v>6</v>
      </c>
      <c r="BQ57" s="81"/>
      <c r="BR57" s="81">
        <v>6</v>
      </c>
      <c r="BS57" s="81"/>
      <c r="BT57" s="81">
        <v>6</v>
      </c>
      <c r="BU57" s="81"/>
      <c r="BV57" s="114">
        <f t="shared" si="28"/>
        <v>134</v>
      </c>
      <c r="BW57" s="82">
        <f t="shared" si="29"/>
        <v>5.826086956521739</v>
      </c>
      <c r="BX57" s="82">
        <f t="shared" si="30"/>
        <v>5.830188679245283</v>
      </c>
      <c r="BY57" s="148" t="s">
        <v>513</v>
      </c>
      <c r="BZ57" s="148" t="s">
        <v>522</v>
      </c>
      <c r="CA57" s="81">
        <v>6</v>
      </c>
      <c r="CB57" s="114"/>
      <c r="CC57" s="81">
        <v>7</v>
      </c>
      <c r="CD57" s="114"/>
      <c r="CE57" s="81">
        <v>7</v>
      </c>
      <c r="CF57" s="114"/>
      <c r="CG57" s="81">
        <v>7</v>
      </c>
      <c r="CH57" s="114"/>
      <c r="CI57" s="81">
        <v>6</v>
      </c>
      <c r="CJ57" s="114"/>
      <c r="CK57" s="81">
        <v>7</v>
      </c>
      <c r="CL57" s="114"/>
      <c r="CM57" s="81">
        <v>6</v>
      </c>
      <c r="CN57" s="114"/>
      <c r="CO57" s="176">
        <f t="shared" si="31"/>
        <v>210</v>
      </c>
      <c r="CP57" s="177">
        <f t="shared" si="32"/>
        <v>6.5625</v>
      </c>
      <c r="CQ57" s="81">
        <v>8</v>
      </c>
      <c r="CR57" s="114"/>
      <c r="CS57" s="81">
        <v>6</v>
      </c>
      <c r="CT57" s="114"/>
      <c r="CU57" s="81">
        <v>6</v>
      </c>
      <c r="CV57" s="114"/>
      <c r="CW57" s="81">
        <v>8</v>
      </c>
      <c r="CX57" s="114"/>
      <c r="CY57" s="81">
        <v>6</v>
      </c>
      <c r="CZ57" s="114"/>
      <c r="DA57" s="176">
        <f t="shared" si="33"/>
        <v>152</v>
      </c>
      <c r="DB57" s="82">
        <f t="shared" si="34"/>
        <v>6.608695652173913</v>
      </c>
      <c r="DC57" s="82">
        <f t="shared" si="17"/>
        <v>6.581818181818182</v>
      </c>
      <c r="DD57" s="176"/>
      <c r="DE57" s="81"/>
      <c r="DF57" s="176"/>
      <c r="DG57" s="81"/>
      <c r="DH57" s="176"/>
      <c r="DI57" s="81"/>
      <c r="DJ57" s="176"/>
      <c r="DK57" s="81"/>
      <c r="DL57" s="176"/>
      <c r="DM57" s="81"/>
      <c r="DN57" s="176"/>
      <c r="DO57" s="81"/>
      <c r="DP57" s="176"/>
      <c r="DQ57" s="81"/>
      <c r="DR57" s="114"/>
    </row>
    <row r="58" spans="1:122" ht="15.75">
      <c r="A58" s="4">
        <v>18</v>
      </c>
      <c r="B58" s="13" t="s">
        <v>227</v>
      </c>
      <c r="C58" s="24" t="s">
        <v>100</v>
      </c>
      <c r="D58" s="11">
        <v>33919</v>
      </c>
      <c r="E58" s="4" t="s">
        <v>101</v>
      </c>
      <c r="F58" s="16" t="s">
        <v>228</v>
      </c>
      <c r="G58" s="17" t="s">
        <v>59</v>
      </c>
      <c r="H58" s="81">
        <v>6</v>
      </c>
      <c r="I58" s="81"/>
      <c r="J58" s="81">
        <v>8</v>
      </c>
      <c r="K58" s="81"/>
      <c r="L58" s="81">
        <v>5</v>
      </c>
      <c r="M58" s="81"/>
      <c r="N58" s="81">
        <v>5</v>
      </c>
      <c r="O58" s="81"/>
      <c r="P58" s="81">
        <v>6</v>
      </c>
      <c r="Q58" s="81"/>
      <c r="R58" s="81">
        <v>5</v>
      </c>
      <c r="S58" s="81">
        <v>4</v>
      </c>
      <c r="T58" s="81">
        <v>6</v>
      </c>
      <c r="U58" s="81"/>
      <c r="V58" s="81">
        <f t="shared" si="18"/>
        <v>117</v>
      </c>
      <c r="W58" s="83">
        <f t="shared" si="19"/>
        <v>5.318181818181818</v>
      </c>
      <c r="X58" s="81">
        <v>7</v>
      </c>
      <c r="Y58" s="81"/>
      <c r="Z58" s="81">
        <v>7</v>
      </c>
      <c r="AA58" s="81"/>
      <c r="AB58" s="81">
        <v>6</v>
      </c>
      <c r="AC58" s="81"/>
      <c r="AD58" s="81">
        <v>5</v>
      </c>
      <c r="AE58" s="81"/>
      <c r="AF58" s="81">
        <v>5</v>
      </c>
      <c r="AG58" s="81"/>
      <c r="AH58" s="81">
        <v>5</v>
      </c>
      <c r="AI58" s="81"/>
      <c r="AJ58" s="81">
        <v>5</v>
      </c>
      <c r="AK58" s="81"/>
      <c r="AL58" s="81">
        <f t="shared" si="20"/>
        <v>146</v>
      </c>
      <c r="AM58" s="83">
        <f t="shared" si="21"/>
        <v>5.615384615384615</v>
      </c>
      <c r="AN58" s="83">
        <f t="shared" si="22"/>
        <v>5.479166666666667</v>
      </c>
      <c r="AO58" s="43" t="str">
        <f t="shared" si="23"/>
        <v>Trung b×nh</v>
      </c>
      <c r="AP58" s="81">
        <f t="shared" si="24"/>
        <v>0</v>
      </c>
      <c r="AQ58" s="44" t="str">
        <f t="shared" si="25"/>
        <v>Lªn líp</v>
      </c>
      <c r="AR58" s="81">
        <v>6</v>
      </c>
      <c r="AS58" s="81"/>
      <c r="AT58" s="81">
        <v>5</v>
      </c>
      <c r="AU58" s="81">
        <v>4</v>
      </c>
      <c r="AV58" s="81">
        <v>6</v>
      </c>
      <c r="AW58" s="81"/>
      <c r="AX58" s="81">
        <v>6</v>
      </c>
      <c r="AY58" s="81"/>
      <c r="AZ58" s="81">
        <v>6</v>
      </c>
      <c r="BA58" s="81">
        <v>4</v>
      </c>
      <c r="BB58" s="81">
        <v>5</v>
      </c>
      <c r="BC58" s="81">
        <v>4</v>
      </c>
      <c r="BD58" s="81">
        <v>5</v>
      </c>
      <c r="BE58" s="81"/>
      <c r="BF58" s="81">
        <v>5</v>
      </c>
      <c r="BG58" s="81"/>
      <c r="BH58" s="81">
        <f t="shared" si="26"/>
        <v>166</v>
      </c>
      <c r="BI58" s="82">
        <f t="shared" si="27"/>
        <v>5.533333333333333</v>
      </c>
      <c r="BJ58" s="81">
        <v>5</v>
      </c>
      <c r="BK58" s="81"/>
      <c r="BL58" s="81">
        <v>5</v>
      </c>
      <c r="BM58" s="81"/>
      <c r="BN58" s="81">
        <v>6</v>
      </c>
      <c r="BO58" s="81"/>
      <c r="BP58" s="81">
        <v>6</v>
      </c>
      <c r="BQ58" s="81"/>
      <c r="BR58" s="81">
        <v>6</v>
      </c>
      <c r="BS58" s="81"/>
      <c r="BT58" s="81">
        <v>6</v>
      </c>
      <c r="BU58" s="81"/>
      <c r="BV58" s="114">
        <f t="shared" si="28"/>
        <v>130</v>
      </c>
      <c r="BW58" s="82">
        <f t="shared" si="29"/>
        <v>5.6521739130434785</v>
      </c>
      <c r="BX58" s="82">
        <f t="shared" si="30"/>
        <v>5.584905660377358</v>
      </c>
      <c r="BY58" s="148" t="s">
        <v>513</v>
      </c>
      <c r="BZ58" s="148" t="s">
        <v>522</v>
      </c>
      <c r="CA58" s="81">
        <v>7</v>
      </c>
      <c r="CB58" s="114"/>
      <c r="CC58" s="81">
        <v>7</v>
      </c>
      <c r="CD58" s="114"/>
      <c r="CE58" s="81">
        <v>8</v>
      </c>
      <c r="CF58" s="114"/>
      <c r="CG58" s="81">
        <v>6</v>
      </c>
      <c r="CH58" s="114"/>
      <c r="CI58" s="81">
        <v>5</v>
      </c>
      <c r="CJ58" s="114"/>
      <c r="CK58" s="81">
        <v>6</v>
      </c>
      <c r="CL58" s="114"/>
      <c r="CM58" s="81">
        <v>7</v>
      </c>
      <c r="CN58" s="114"/>
      <c r="CO58" s="176">
        <f t="shared" si="31"/>
        <v>208</v>
      </c>
      <c r="CP58" s="177">
        <f t="shared" si="32"/>
        <v>6.5</v>
      </c>
      <c r="CQ58" s="81">
        <v>8</v>
      </c>
      <c r="CR58" s="114"/>
      <c r="CS58" s="81">
        <v>6</v>
      </c>
      <c r="CT58" s="114"/>
      <c r="CU58" s="81">
        <v>7</v>
      </c>
      <c r="CV58" s="114"/>
      <c r="CW58" s="81">
        <v>7</v>
      </c>
      <c r="CX58" s="114"/>
      <c r="CY58" s="81">
        <v>5</v>
      </c>
      <c r="CZ58" s="114"/>
      <c r="DA58" s="176">
        <f t="shared" si="33"/>
        <v>147</v>
      </c>
      <c r="DB58" s="82">
        <f t="shared" si="34"/>
        <v>6.391304347826087</v>
      </c>
      <c r="DC58" s="82">
        <f t="shared" si="17"/>
        <v>6.454545454545454</v>
      </c>
      <c r="DD58" s="176"/>
      <c r="DE58" s="81"/>
      <c r="DF58" s="176"/>
      <c r="DG58" s="81"/>
      <c r="DH58" s="176"/>
      <c r="DI58" s="81"/>
      <c r="DJ58" s="176"/>
      <c r="DK58" s="81"/>
      <c r="DL58" s="176"/>
      <c r="DM58" s="81"/>
      <c r="DN58" s="176"/>
      <c r="DO58" s="81"/>
      <c r="DP58" s="176"/>
      <c r="DQ58" s="81"/>
      <c r="DR58" s="114"/>
    </row>
    <row r="59" spans="1:122" ht="15.75">
      <c r="A59" s="4">
        <v>50</v>
      </c>
      <c r="B59" s="13" t="s">
        <v>274</v>
      </c>
      <c r="C59" s="24" t="s">
        <v>188</v>
      </c>
      <c r="D59" s="11">
        <v>33845</v>
      </c>
      <c r="E59" s="4" t="s">
        <v>101</v>
      </c>
      <c r="F59" s="16" t="s">
        <v>240</v>
      </c>
      <c r="G59" s="17" t="s">
        <v>94</v>
      </c>
      <c r="H59" s="81">
        <v>7</v>
      </c>
      <c r="I59" s="81"/>
      <c r="J59" s="81">
        <v>7</v>
      </c>
      <c r="K59" s="81"/>
      <c r="L59" s="81">
        <v>6</v>
      </c>
      <c r="M59" s="81"/>
      <c r="N59" s="81">
        <v>5</v>
      </c>
      <c r="O59" s="81">
        <v>3</v>
      </c>
      <c r="P59" s="81">
        <v>6</v>
      </c>
      <c r="Q59" s="81"/>
      <c r="R59" s="81">
        <v>5</v>
      </c>
      <c r="S59" s="81"/>
      <c r="T59" s="81">
        <v>6</v>
      </c>
      <c r="U59" s="81">
        <v>4</v>
      </c>
      <c r="V59" s="81">
        <f t="shared" si="18"/>
        <v>124</v>
      </c>
      <c r="W59" s="83">
        <f t="shared" si="19"/>
        <v>5.636363636363637</v>
      </c>
      <c r="X59" s="81">
        <v>7</v>
      </c>
      <c r="Y59" s="81"/>
      <c r="Z59" s="81">
        <v>7</v>
      </c>
      <c r="AA59" s="81"/>
      <c r="AB59" s="81">
        <v>7</v>
      </c>
      <c r="AC59" s="81"/>
      <c r="AD59" s="81">
        <v>5</v>
      </c>
      <c r="AE59" s="81">
        <v>4</v>
      </c>
      <c r="AF59" s="81">
        <v>6</v>
      </c>
      <c r="AG59" s="81"/>
      <c r="AH59" s="81">
        <v>5</v>
      </c>
      <c r="AI59" s="81"/>
      <c r="AJ59" s="81">
        <v>5</v>
      </c>
      <c r="AK59" s="81">
        <v>4</v>
      </c>
      <c r="AL59" s="81">
        <f t="shared" si="20"/>
        <v>155</v>
      </c>
      <c r="AM59" s="83">
        <f t="shared" si="21"/>
        <v>5.961538461538462</v>
      </c>
      <c r="AN59" s="83">
        <f t="shared" si="22"/>
        <v>5.8125</v>
      </c>
      <c r="AO59" s="43" t="str">
        <f t="shared" si="23"/>
        <v>Trung b×nh</v>
      </c>
      <c r="AP59" s="81">
        <f t="shared" si="24"/>
        <v>0</v>
      </c>
      <c r="AQ59" s="44" t="str">
        <f t="shared" si="25"/>
        <v>Lªn líp</v>
      </c>
      <c r="AR59" s="81">
        <v>5</v>
      </c>
      <c r="AS59" s="81"/>
      <c r="AT59" s="81">
        <v>5</v>
      </c>
      <c r="AU59" s="81">
        <v>4</v>
      </c>
      <c r="AV59" s="81">
        <v>6</v>
      </c>
      <c r="AW59" s="81"/>
      <c r="AX59" s="81">
        <v>7</v>
      </c>
      <c r="AY59" s="81" t="s">
        <v>557</v>
      </c>
      <c r="AZ59" s="81">
        <v>5</v>
      </c>
      <c r="BA59" s="81"/>
      <c r="BB59" s="81">
        <v>6</v>
      </c>
      <c r="BC59" s="81">
        <v>3</v>
      </c>
      <c r="BD59" s="81">
        <v>6</v>
      </c>
      <c r="BE59" s="81">
        <v>4</v>
      </c>
      <c r="BF59" s="81">
        <v>3</v>
      </c>
      <c r="BG59" s="81">
        <v>3</v>
      </c>
      <c r="BH59" s="81">
        <f t="shared" si="26"/>
        <v>160</v>
      </c>
      <c r="BI59" s="82">
        <f t="shared" si="27"/>
        <v>5.333333333333333</v>
      </c>
      <c r="BJ59" s="81">
        <v>6</v>
      </c>
      <c r="BK59" s="81"/>
      <c r="BL59" s="81">
        <v>4</v>
      </c>
      <c r="BM59" s="81">
        <v>3</v>
      </c>
      <c r="BN59" s="81"/>
      <c r="BO59" s="81" t="s">
        <v>559</v>
      </c>
      <c r="BP59" s="81">
        <v>6</v>
      </c>
      <c r="BQ59" s="81"/>
      <c r="BR59" s="81">
        <v>5</v>
      </c>
      <c r="BS59" s="81"/>
      <c r="BT59" s="81">
        <v>5</v>
      </c>
      <c r="BU59" s="81"/>
      <c r="BV59" s="114">
        <f t="shared" si="28"/>
        <v>100</v>
      </c>
      <c r="BW59" s="82">
        <f t="shared" si="29"/>
        <v>4.3478260869565215</v>
      </c>
      <c r="BX59" s="82">
        <f t="shared" si="30"/>
        <v>4.90566037735849</v>
      </c>
      <c r="BY59" s="148" t="s">
        <v>514</v>
      </c>
      <c r="BZ59" s="148" t="s">
        <v>570</v>
      </c>
      <c r="CA59" s="81">
        <v>6</v>
      </c>
      <c r="CB59" s="114">
        <v>3</v>
      </c>
      <c r="CC59" s="81">
        <v>5</v>
      </c>
      <c r="CD59" s="114"/>
      <c r="CE59" s="81">
        <v>8</v>
      </c>
      <c r="CF59" s="114"/>
      <c r="CG59" s="81">
        <v>7</v>
      </c>
      <c r="CH59" s="114">
        <v>4</v>
      </c>
      <c r="CI59" s="81">
        <v>7</v>
      </c>
      <c r="CJ59" s="114">
        <v>4</v>
      </c>
      <c r="CK59" s="81">
        <v>6</v>
      </c>
      <c r="CL59" s="114"/>
      <c r="CM59" s="81">
        <v>5</v>
      </c>
      <c r="CN59" s="114"/>
      <c r="CO59" s="176">
        <f t="shared" si="31"/>
        <v>198</v>
      </c>
      <c r="CP59" s="177">
        <f t="shared" si="32"/>
        <v>6.1875</v>
      </c>
      <c r="CQ59" s="81">
        <v>6</v>
      </c>
      <c r="CR59" s="114"/>
      <c r="CS59" s="81">
        <v>6</v>
      </c>
      <c r="CT59" s="114"/>
      <c r="CU59" s="81">
        <v>7</v>
      </c>
      <c r="CV59" s="114"/>
      <c r="CW59" s="81">
        <v>5</v>
      </c>
      <c r="CX59" s="114"/>
      <c r="CY59" s="81">
        <v>7</v>
      </c>
      <c r="CZ59" s="114"/>
      <c r="DA59" s="176">
        <f t="shared" si="33"/>
        <v>145</v>
      </c>
      <c r="DB59" s="82">
        <f t="shared" si="34"/>
        <v>6.304347826086956</v>
      </c>
      <c r="DC59" s="82">
        <f t="shared" si="17"/>
        <v>6.236363636363636</v>
      </c>
      <c r="DD59" s="176"/>
      <c r="DE59" s="81"/>
      <c r="DF59" s="176"/>
      <c r="DG59" s="81"/>
      <c r="DH59" s="176"/>
      <c r="DI59" s="81"/>
      <c r="DJ59" s="176"/>
      <c r="DK59" s="81"/>
      <c r="DL59" s="176"/>
      <c r="DM59" s="81"/>
      <c r="DN59" s="176"/>
      <c r="DO59" s="81"/>
      <c r="DP59" s="176"/>
      <c r="DQ59" s="81"/>
      <c r="DR59" s="114"/>
    </row>
    <row r="60" spans="1:122" ht="15.75">
      <c r="A60" s="4">
        <v>42</v>
      </c>
      <c r="B60" s="13" t="s">
        <v>121</v>
      </c>
      <c r="C60" s="24" t="s">
        <v>260</v>
      </c>
      <c r="D60" s="11">
        <v>33788</v>
      </c>
      <c r="E60" s="4" t="s">
        <v>101</v>
      </c>
      <c r="F60" s="16" t="s">
        <v>152</v>
      </c>
      <c r="G60" s="17" t="s">
        <v>35</v>
      </c>
      <c r="H60" s="81">
        <v>7</v>
      </c>
      <c r="I60" s="81"/>
      <c r="J60" s="81">
        <v>7</v>
      </c>
      <c r="K60" s="81"/>
      <c r="L60" s="81">
        <v>6</v>
      </c>
      <c r="M60" s="81"/>
      <c r="N60" s="81">
        <v>5</v>
      </c>
      <c r="O60" s="81"/>
      <c r="P60" s="81">
        <v>7</v>
      </c>
      <c r="Q60" s="81"/>
      <c r="R60" s="81">
        <v>6</v>
      </c>
      <c r="S60" s="81">
        <v>4</v>
      </c>
      <c r="T60" s="81">
        <v>5</v>
      </c>
      <c r="U60" s="81"/>
      <c r="V60" s="81">
        <f t="shared" si="18"/>
        <v>128</v>
      </c>
      <c r="W60" s="83">
        <f t="shared" si="19"/>
        <v>5.818181818181818</v>
      </c>
      <c r="X60" s="81">
        <v>7</v>
      </c>
      <c r="Y60" s="81"/>
      <c r="Z60" s="81">
        <v>6</v>
      </c>
      <c r="AA60" s="81"/>
      <c r="AB60" s="81">
        <v>7</v>
      </c>
      <c r="AC60" s="81"/>
      <c r="AD60" s="81">
        <v>6</v>
      </c>
      <c r="AE60" s="81"/>
      <c r="AF60" s="81">
        <v>6</v>
      </c>
      <c r="AG60" s="81"/>
      <c r="AH60" s="81">
        <v>5</v>
      </c>
      <c r="AI60" s="81"/>
      <c r="AJ60" s="81">
        <v>7</v>
      </c>
      <c r="AK60" s="81"/>
      <c r="AL60" s="81">
        <f t="shared" si="20"/>
        <v>161</v>
      </c>
      <c r="AM60" s="83">
        <f t="shared" si="21"/>
        <v>6.1923076923076925</v>
      </c>
      <c r="AN60" s="83">
        <f t="shared" si="22"/>
        <v>6.020833333333333</v>
      </c>
      <c r="AO60" s="43" t="str">
        <f t="shared" si="23"/>
        <v>TB Kh¸</v>
      </c>
      <c r="AP60" s="81">
        <f t="shared" si="24"/>
        <v>0</v>
      </c>
      <c r="AQ60" s="44" t="str">
        <f t="shared" si="25"/>
        <v>Lªn líp</v>
      </c>
      <c r="AR60" s="81">
        <v>7</v>
      </c>
      <c r="AS60" s="81"/>
      <c r="AT60" s="81">
        <v>6</v>
      </c>
      <c r="AU60" s="81"/>
      <c r="AV60" s="81">
        <v>6</v>
      </c>
      <c r="AW60" s="81"/>
      <c r="AX60" s="81">
        <v>7</v>
      </c>
      <c r="AY60" s="81"/>
      <c r="AZ60" s="81">
        <v>6</v>
      </c>
      <c r="BA60" s="81"/>
      <c r="BB60" s="81">
        <v>5</v>
      </c>
      <c r="BC60" s="81"/>
      <c r="BD60" s="81">
        <v>6</v>
      </c>
      <c r="BE60" s="81">
        <v>4</v>
      </c>
      <c r="BF60" s="81">
        <v>5</v>
      </c>
      <c r="BG60" s="81"/>
      <c r="BH60" s="81">
        <f t="shared" si="26"/>
        <v>181</v>
      </c>
      <c r="BI60" s="82">
        <f t="shared" si="27"/>
        <v>6.033333333333333</v>
      </c>
      <c r="BJ60" s="81">
        <v>6</v>
      </c>
      <c r="BK60" s="81"/>
      <c r="BL60" s="81">
        <v>5</v>
      </c>
      <c r="BM60" s="81"/>
      <c r="BN60" s="81">
        <v>5</v>
      </c>
      <c r="BO60" s="81"/>
      <c r="BP60" s="81">
        <v>6</v>
      </c>
      <c r="BQ60" s="81" t="s">
        <v>556</v>
      </c>
      <c r="BR60" s="81">
        <v>7</v>
      </c>
      <c r="BS60" s="81"/>
      <c r="BT60" s="81">
        <v>5</v>
      </c>
      <c r="BU60" s="81"/>
      <c r="BV60" s="114">
        <f t="shared" si="28"/>
        <v>130</v>
      </c>
      <c r="BW60" s="82">
        <f t="shared" si="29"/>
        <v>5.6521739130434785</v>
      </c>
      <c r="BX60" s="82">
        <f t="shared" si="30"/>
        <v>5.867924528301887</v>
      </c>
      <c r="BY60" s="148" t="s">
        <v>513</v>
      </c>
      <c r="BZ60" s="148" t="s">
        <v>522</v>
      </c>
      <c r="CA60" s="81">
        <v>5</v>
      </c>
      <c r="CB60" s="114">
        <v>3</v>
      </c>
      <c r="CC60" s="81">
        <v>7</v>
      </c>
      <c r="CD60" s="114"/>
      <c r="CE60" s="81">
        <v>7</v>
      </c>
      <c r="CF60" s="114"/>
      <c r="CG60" s="81">
        <v>7</v>
      </c>
      <c r="CH60" s="114"/>
      <c r="CI60" s="81">
        <v>6</v>
      </c>
      <c r="CJ60" s="114"/>
      <c r="CK60" s="81">
        <v>5</v>
      </c>
      <c r="CL60" s="114">
        <v>4</v>
      </c>
      <c r="CM60" s="81">
        <v>5</v>
      </c>
      <c r="CN60" s="114"/>
      <c r="CO60" s="176">
        <f t="shared" si="31"/>
        <v>190</v>
      </c>
      <c r="CP60" s="177">
        <f t="shared" si="32"/>
        <v>5.9375</v>
      </c>
      <c r="CQ60" s="81">
        <v>7</v>
      </c>
      <c r="CR60" s="114"/>
      <c r="CS60" s="81">
        <v>8</v>
      </c>
      <c r="CT60" s="114"/>
      <c r="CU60" s="81">
        <v>7</v>
      </c>
      <c r="CV60" s="114"/>
      <c r="CW60" s="81">
        <v>5</v>
      </c>
      <c r="CX60" s="114"/>
      <c r="CY60" s="81">
        <v>4</v>
      </c>
      <c r="CZ60" s="114"/>
      <c r="DA60" s="176">
        <f t="shared" si="33"/>
        <v>143</v>
      </c>
      <c r="DB60" s="82">
        <f t="shared" si="34"/>
        <v>6.217391304347826</v>
      </c>
      <c r="DC60" s="82">
        <f t="shared" si="17"/>
        <v>6.054545454545455</v>
      </c>
      <c r="DD60" s="176"/>
      <c r="DE60" s="81"/>
      <c r="DF60" s="176"/>
      <c r="DG60" s="81"/>
      <c r="DH60" s="176"/>
      <c r="DI60" s="81"/>
      <c r="DJ60" s="176"/>
      <c r="DK60" s="81"/>
      <c r="DL60" s="176"/>
      <c r="DM60" s="81"/>
      <c r="DN60" s="176"/>
      <c r="DO60" s="81"/>
      <c r="DP60" s="176"/>
      <c r="DQ60" s="81"/>
      <c r="DR60" s="114"/>
    </row>
    <row r="61" spans="1:122" ht="15.75">
      <c r="A61" s="4">
        <v>53</v>
      </c>
      <c r="B61" s="30" t="s">
        <v>275</v>
      </c>
      <c r="C61" s="24" t="s">
        <v>12</v>
      </c>
      <c r="D61" s="11">
        <v>33526</v>
      </c>
      <c r="E61" s="4" t="s">
        <v>48</v>
      </c>
      <c r="F61" s="16" t="s">
        <v>276</v>
      </c>
      <c r="G61" s="17" t="s">
        <v>35</v>
      </c>
      <c r="H61" s="81">
        <v>7</v>
      </c>
      <c r="I61" s="81"/>
      <c r="J61" s="81">
        <v>6</v>
      </c>
      <c r="K61" s="81"/>
      <c r="L61" s="81">
        <v>6</v>
      </c>
      <c r="M61" s="81"/>
      <c r="N61" s="81">
        <v>5</v>
      </c>
      <c r="O61" s="81">
        <v>4</v>
      </c>
      <c r="P61" s="81">
        <v>6</v>
      </c>
      <c r="Q61" s="81"/>
      <c r="R61" s="81">
        <v>5</v>
      </c>
      <c r="S61" s="81">
        <v>4</v>
      </c>
      <c r="T61" s="81">
        <v>5</v>
      </c>
      <c r="U61" s="81">
        <v>3</v>
      </c>
      <c r="V61" s="81">
        <f t="shared" si="18"/>
        <v>120</v>
      </c>
      <c r="W61" s="83">
        <f t="shared" si="19"/>
        <v>5.454545454545454</v>
      </c>
      <c r="X61" s="81">
        <v>5</v>
      </c>
      <c r="Y61" s="81"/>
      <c r="Z61" s="81">
        <v>5</v>
      </c>
      <c r="AA61" s="81">
        <v>4</v>
      </c>
      <c r="AB61" s="81">
        <v>7</v>
      </c>
      <c r="AC61" s="81"/>
      <c r="AD61" s="81">
        <v>5</v>
      </c>
      <c r="AE61" s="81"/>
      <c r="AF61" s="81">
        <v>6</v>
      </c>
      <c r="AG61" s="81"/>
      <c r="AH61" s="81">
        <v>4</v>
      </c>
      <c r="AI61" s="81">
        <v>3</v>
      </c>
      <c r="AJ61" s="81">
        <v>5</v>
      </c>
      <c r="AK61" s="81"/>
      <c r="AL61" s="81">
        <f t="shared" si="20"/>
        <v>138</v>
      </c>
      <c r="AM61" s="83">
        <f t="shared" si="21"/>
        <v>5.3076923076923075</v>
      </c>
      <c r="AN61" s="83">
        <f t="shared" si="22"/>
        <v>5.375</v>
      </c>
      <c r="AO61" s="43" t="str">
        <f t="shared" si="23"/>
        <v>Trung b×nh</v>
      </c>
      <c r="AP61" s="81">
        <f t="shared" si="24"/>
        <v>5</v>
      </c>
      <c r="AQ61" s="44" t="str">
        <f t="shared" si="25"/>
        <v>Lªn líp</v>
      </c>
      <c r="AR61" s="81">
        <v>6</v>
      </c>
      <c r="AS61" s="81">
        <v>4</v>
      </c>
      <c r="AT61" s="81">
        <v>6</v>
      </c>
      <c r="AU61" s="81">
        <v>4</v>
      </c>
      <c r="AV61" s="81">
        <v>5</v>
      </c>
      <c r="AW61" s="81"/>
      <c r="AX61" s="81">
        <v>7</v>
      </c>
      <c r="AY61" s="81"/>
      <c r="AZ61" s="81">
        <v>5</v>
      </c>
      <c r="BA61" s="81"/>
      <c r="BB61" s="81">
        <v>5</v>
      </c>
      <c r="BC61" s="81"/>
      <c r="BD61" s="81">
        <v>7</v>
      </c>
      <c r="BE61" s="81" t="s">
        <v>556</v>
      </c>
      <c r="BF61" s="81">
        <v>5</v>
      </c>
      <c r="BG61" s="81">
        <v>3</v>
      </c>
      <c r="BH61" s="81">
        <f t="shared" si="26"/>
        <v>172</v>
      </c>
      <c r="BI61" s="82">
        <f t="shared" si="27"/>
        <v>5.733333333333333</v>
      </c>
      <c r="BJ61" s="81">
        <v>5</v>
      </c>
      <c r="BK61" s="81"/>
      <c r="BL61" s="81">
        <v>5</v>
      </c>
      <c r="BM61" s="81"/>
      <c r="BN61" s="81">
        <v>5</v>
      </c>
      <c r="BO61" s="81">
        <v>4</v>
      </c>
      <c r="BP61" s="81">
        <v>6</v>
      </c>
      <c r="BQ61" s="81">
        <v>4</v>
      </c>
      <c r="BR61" s="81">
        <v>8</v>
      </c>
      <c r="BS61" s="81"/>
      <c r="BT61" s="81">
        <v>5</v>
      </c>
      <c r="BU61" s="81"/>
      <c r="BV61" s="114">
        <f t="shared" si="28"/>
        <v>129</v>
      </c>
      <c r="BW61" s="82">
        <f t="shared" si="29"/>
        <v>5.608695652173913</v>
      </c>
      <c r="BX61" s="82">
        <f t="shared" si="30"/>
        <v>5.679245283018868</v>
      </c>
      <c r="BY61" s="148" t="s">
        <v>513</v>
      </c>
      <c r="BZ61" s="148" t="s">
        <v>522</v>
      </c>
      <c r="CA61" s="81">
        <v>5</v>
      </c>
      <c r="CB61" s="114">
        <v>4</v>
      </c>
      <c r="CC61" s="81">
        <v>5</v>
      </c>
      <c r="CD61" s="114"/>
      <c r="CE61" s="81">
        <v>5</v>
      </c>
      <c r="CF61" s="114"/>
      <c r="CG61" s="81">
        <v>6</v>
      </c>
      <c r="CH61" s="114"/>
      <c r="CI61" s="81">
        <v>8</v>
      </c>
      <c r="CJ61" s="114"/>
      <c r="CK61" s="81">
        <v>6</v>
      </c>
      <c r="CL61" s="114"/>
      <c r="CM61" s="81">
        <v>5</v>
      </c>
      <c r="CN61" s="114"/>
      <c r="CO61" s="176">
        <f t="shared" si="31"/>
        <v>183</v>
      </c>
      <c r="CP61" s="177">
        <f t="shared" si="32"/>
        <v>5.71875</v>
      </c>
      <c r="CQ61" s="81">
        <v>5</v>
      </c>
      <c r="CR61" s="114"/>
      <c r="CS61" s="81">
        <v>5</v>
      </c>
      <c r="CT61" s="114"/>
      <c r="CU61" s="81">
        <v>8</v>
      </c>
      <c r="CV61" s="114"/>
      <c r="CW61" s="81">
        <v>8</v>
      </c>
      <c r="CX61" s="114"/>
      <c r="CY61" s="81">
        <v>6</v>
      </c>
      <c r="CZ61" s="114"/>
      <c r="DA61" s="176">
        <f t="shared" si="33"/>
        <v>142</v>
      </c>
      <c r="DB61" s="82">
        <f t="shared" si="34"/>
        <v>6.173913043478261</v>
      </c>
      <c r="DC61" s="82">
        <f t="shared" si="17"/>
        <v>5.909090909090909</v>
      </c>
      <c r="DD61" s="176"/>
      <c r="DE61" s="81"/>
      <c r="DF61" s="176"/>
      <c r="DG61" s="81"/>
      <c r="DH61" s="176"/>
      <c r="DI61" s="81"/>
      <c r="DJ61" s="176"/>
      <c r="DK61" s="81"/>
      <c r="DL61" s="176"/>
      <c r="DM61" s="81"/>
      <c r="DN61" s="176"/>
      <c r="DO61" s="81"/>
      <c r="DP61" s="176"/>
      <c r="DQ61" s="81"/>
      <c r="DR61" s="114"/>
    </row>
    <row r="62" spans="1:122" ht="15.75">
      <c r="A62" s="4">
        <v>46</v>
      </c>
      <c r="B62" s="13" t="s">
        <v>10</v>
      </c>
      <c r="C62" s="24" t="s">
        <v>13</v>
      </c>
      <c r="D62" s="11">
        <v>33763</v>
      </c>
      <c r="E62" s="4" t="s">
        <v>48</v>
      </c>
      <c r="F62" s="16" t="s">
        <v>267</v>
      </c>
      <c r="G62" s="17" t="s">
        <v>94</v>
      </c>
      <c r="H62" s="81">
        <v>6</v>
      </c>
      <c r="I62" s="81"/>
      <c r="J62" s="81">
        <v>8</v>
      </c>
      <c r="K62" s="81"/>
      <c r="L62" s="81">
        <v>5</v>
      </c>
      <c r="M62" s="81"/>
      <c r="N62" s="81">
        <v>5</v>
      </c>
      <c r="O62" s="81">
        <v>4</v>
      </c>
      <c r="P62" s="81">
        <v>5</v>
      </c>
      <c r="Q62" s="81"/>
      <c r="R62" s="81">
        <v>5</v>
      </c>
      <c r="S62" s="81">
        <v>4</v>
      </c>
      <c r="T62" s="81">
        <v>5</v>
      </c>
      <c r="U62" s="81">
        <v>4</v>
      </c>
      <c r="V62" s="81">
        <f t="shared" si="18"/>
        <v>110</v>
      </c>
      <c r="W62" s="83">
        <f t="shared" si="19"/>
        <v>5</v>
      </c>
      <c r="X62" s="81">
        <v>5</v>
      </c>
      <c r="Y62" s="81"/>
      <c r="Z62" s="81">
        <v>7</v>
      </c>
      <c r="AA62" s="81"/>
      <c r="AB62" s="81">
        <v>7</v>
      </c>
      <c r="AC62" s="81"/>
      <c r="AD62" s="81">
        <v>6</v>
      </c>
      <c r="AE62" s="81"/>
      <c r="AF62" s="81">
        <v>5</v>
      </c>
      <c r="AG62" s="81"/>
      <c r="AH62" s="81">
        <v>5</v>
      </c>
      <c r="AI62" s="81">
        <v>3</v>
      </c>
      <c r="AJ62" s="81">
        <v>7</v>
      </c>
      <c r="AK62" s="81" t="s">
        <v>556</v>
      </c>
      <c r="AL62" s="81">
        <f t="shared" si="20"/>
        <v>153</v>
      </c>
      <c r="AM62" s="83">
        <f t="shared" si="21"/>
        <v>5.884615384615385</v>
      </c>
      <c r="AN62" s="83">
        <f t="shared" si="22"/>
        <v>5.479166666666667</v>
      </c>
      <c r="AO62" s="43" t="str">
        <f t="shared" si="23"/>
        <v>Trung b×nh</v>
      </c>
      <c r="AP62" s="81">
        <f t="shared" si="24"/>
        <v>0</v>
      </c>
      <c r="AQ62" s="44" t="str">
        <f t="shared" si="25"/>
        <v>Lªn líp</v>
      </c>
      <c r="AR62" s="81">
        <v>5</v>
      </c>
      <c r="AS62" s="81">
        <v>4</v>
      </c>
      <c r="AT62" s="81">
        <v>6</v>
      </c>
      <c r="AU62" s="81" t="s">
        <v>556</v>
      </c>
      <c r="AV62" s="81">
        <v>6</v>
      </c>
      <c r="AW62" s="81"/>
      <c r="AX62" s="81">
        <v>5</v>
      </c>
      <c r="AY62" s="81"/>
      <c r="AZ62" s="81">
        <v>6</v>
      </c>
      <c r="BA62" s="81"/>
      <c r="BB62" s="81">
        <v>5</v>
      </c>
      <c r="BC62" s="81"/>
      <c r="BD62" s="81">
        <v>5</v>
      </c>
      <c r="BE62" s="81"/>
      <c r="BF62" s="81">
        <v>5</v>
      </c>
      <c r="BG62" s="81"/>
      <c r="BH62" s="81">
        <f t="shared" si="26"/>
        <v>161</v>
      </c>
      <c r="BI62" s="82">
        <f t="shared" si="27"/>
        <v>5.366666666666666</v>
      </c>
      <c r="BJ62" s="81">
        <v>6</v>
      </c>
      <c r="BK62" s="81"/>
      <c r="BL62" s="81">
        <v>7</v>
      </c>
      <c r="BM62" s="81" t="s">
        <v>556</v>
      </c>
      <c r="BN62" s="81">
        <v>5</v>
      </c>
      <c r="BO62" s="81">
        <v>4</v>
      </c>
      <c r="BP62" s="81">
        <v>6</v>
      </c>
      <c r="BQ62" s="81" t="s">
        <v>556</v>
      </c>
      <c r="BR62" s="81">
        <v>5</v>
      </c>
      <c r="BS62" s="81"/>
      <c r="BT62" s="81">
        <v>5</v>
      </c>
      <c r="BU62" s="81"/>
      <c r="BV62" s="114">
        <f t="shared" si="28"/>
        <v>132</v>
      </c>
      <c r="BW62" s="82">
        <f t="shared" si="29"/>
        <v>5.739130434782608</v>
      </c>
      <c r="BX62" s="82">
        <f t="shared" si="30"/>
        <v>5.528301886792453</v>
      </c>
      <c r="BY62" s="148" t="s">
        <v>513</v>
      </c>
      <c r="BZ62" s="148" t="s">
        <v>522</v>
      </c>
      <c r="CA62" s="81">
        <v>6</v>
      </c>
      <c r="CB62" s="115">
        <v>4</v>
      </c>
      <c r="CC62" s="81">
        <v>5</v>
      </c>
      <c r="CD62" s="115"/>
      <c r="CE62" s="81">
        <v>7</v>
      </c>
      <c r="CF62" s="115"/>
      <c r="CG62" s="81">
        <v>6</v>
      </c>
      <c r="CH62" s="115"/>
      <c r="CI62" s="81">
        <v>6</v>
      </c>
      <c r="CJ62" s="115"/>
      <c r="CK62" s="81">
        <v>6</v>
      </c>
      <c r="CL62" s="115"/>
      <c r="CM62" s="81">
        <v>5</v>
      </c>
      <c r="CN62" s="115">
        <v>4</v>
      </c>
      <c r="CO62" s="176">
        <f t="shared" si="31"/>
        <v>185</v>
      </c>
      <c r="CP62" s="177">
        <f t="shared" si="32"/>
        <v>5.78125</v>
      </c>
      <c r="CQ62" s="81">
        <v>6</v>
      </c>
      <c r="CR62" s="115"/>
      <c r="CS62" s="81">
        <v>6</v>
      </c>
      <c r="CT62" s="115"/>
      <c r="CU62" s="81">
        <v>6</v>
      </c>
      <c r="CV62" s="115"/>
      <c r="CW62" s="81">
        <v>6</v>
      </c>
      <c r="CX62" s="115"/>
      <c r="CY62" s="81">
        <v>6</v>
      </c>
      <c r="CZ62" s="115"/>
      <c r="DA62" s="176">
        <f t="shared" si="33"/>
        <v>138</v>
      </c>
      <c r="DB62" s="82">
        <f t="shared" si="34"/>
        <v>6</v>
      </c>
      <c r="DC62" s="82">
        <f t="shared" si="17"/>
        <v>5.872727272727273</v>
      </c>
      <c r="DD62" s="176"/>
      <c r="DE62" s="81"/>
      <c r="DF62" s="176"/>
      <c r="DG62" s="81"/>
      <c r="DH62" s="176"/>
      <c r="DI62" s="81"/>
      <c r="DJ62" s="176"/>
      <c r="DK62" s="81"/>
      <c r="DL62" s="176"/>
      <c r="DM62" s="81"/>
      <c r="DN62" s="176"/>
      <c r="DO62" s="81"/>
      <c r="DP62" s="176"/>
      <c r="DQ62" s="81"/>
      <c r="DR62" s="115"/>
    </row>
    <row r="63" spans="1:52" ht="15">
      <c r="A63" s="5"/>
      <c r="B63" s="5"/>
      <c r="C63" s="5"/>
      <c r="D63" s="31"/>
      <c r="E63" s="7"/>
      <c r="F63" s="6"/>
      <c r="G63" s="10"/>
      <c r="AO63" s="50"/>
      <c r="AP63" s="51"/>
      <c r="AQ63" s="51"/>
      <c r="AR63" s="84"/>
      <c r="AS63" s="84"/>
      <c r="AT63" s="84"/>
      <c r="AU63" s="84"/>
      <c r="AV63" s="84"/>
      <c r="AW63" s="84"/>
      <c r="AX63" s="84"/>
      <c r="AY63" s="84"/>
      <c r="AZ63" s="84"/>
    </row>
    <row r="64" spans="1:52" ht="15">
      <c r="A64" s="5"/>
      <c r="B64" s="5"/>
      <c r="C64" s="5"/>
      <c r="D64" s="7"/>
      <c r="E64" s="7"/>
      <c r="F64" s="6"/>
      <c r="G64" s="10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5" t="s">
        <v>516</v>
      </c>
      <c r="W64" s="86">
        <f>COUNTIF($W$6:$W$61,"&gt;=8,995")</f>
        <v>0</v>
      </c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60" t="s">
        <v>510</v>
      </c>
      <c r="AO64" s="61">
        <f>COUNTIF($AO$6:$AO$62,"Giái")</f>
        <v>0</v>
      </c>
      <c r="AP64" s="203" t="s">
        <v>522</v>
      </c>
      <c r="AQ64" s="203"/>
      <c r="AR64" s="84"/>
      <c r="AS64" s="84"/>
      <c r="AT64" s="84"/>
      <c r="AU64" s="84"/>
      <c r="AV64" s="84"/>
      <c r="AW64" s="84"/>
      <c r="AX64" s="84"/>
      <c r="AY64" s="84"/>
      <c r="AZ64" s="84"/>
    </row>
    <row r="65" spans="1:52" ht="15">
      <c r="A65" s="5"/>
      <c r="B65" s="5"/>
      <c r="C65" s="5"/>
      <c r="D65" s="7"/>
      <c r="E65" s="7"/>
      <c r="F65" s="6"/>
      <c r="G65" s="10"/>
      <c r="V65" s="85" t="s">
        <v>510</v>
      </c>
      <c r="W65" s="86">
        <f>COUNTIF($W$6:$W$61,"&gt;=7,995")-W64</f>
        <v>0</v>
      </c>
      <c r="AN65" s="62" t="s">
        <v>511</v>
      </c>
      <c r="AO65" s="63">
        <f>COUNTIF($AO$6:$AO$62,"Kh¸")</f>
        <v>8</v>
      </c>
      <c r="AP65" s="204">
        <f>COUNTIF($AQ$6:$AQ$62,"Lªn líp")</f>
        <v>57</v>
      </c>
      <c r="AQ65" s="204"/>
      <c r="AR65" s="84"/>
      <c r="AS65" s="84"/>
      <c r="AT65" s="84"/>
      <c r="AU65" s="84"/>
      <c r="AV65" s="84"/>
      <c r="AW65" s="84"/>
      <c r="AX65" s="84"/>
      <c r="AY65" s="84"/>
      <c r="AZ65" s="84"/>
    </row>
    <row r="66" spans="1:122" ht="15.75">
      <c r="A66" s="8">
        <v>1</v>
      </c>
      <c r="B66" s="12" t="s">
        <v>134</v>
      </c>
      <c r="C66" s="29" t="s">
        <v>118</v>
      </c>
      <c r="D66" s="21">
        <v>33602</v>
      </c>
      <c r="E66" s="8" t="s">
        <v>101</v>
      </c>
      <c r="F66" s="14" t="s">
        <v>197</v>
      </c>
      <c r="G66" s="15" t="s">
        <v>36</v>
      </c>
      <c r="H66" s="79">
        <v>7</v>
      </c>
      <c r="I66" s="79"/>
      <c r="J66" s="79">
        <v>7</v>
      </c>
      <c r="K66" s="79"/>
      <c r="L66" s="79">
        <v>7</v>
      </c>
      <c r="M66" s="79"/>
      <c r="N66" s="79">
        <v>5</v>
      </c>
      <c r="O66" s="79"/>
      <c r="P66" s="79">
        <v>7</v>
      </c>
      <c r="Q66" s="79"/>
      <c r="R66" s="79">
        <v>5</v>
      </c>
      <c r="S66" s="79"/>
      <c r="T66" s="79">
        <v>6</v>
      </c>
      <c r="U66" s="79"/>
      <c r="V66" s="79">
        <f>T66*$T$5+R66*$R$5+P66*$P$5+N66*$N$5+L66*$L$5</f>
        <v>134</v>
      </c>
      <c r="W66" s="80">
        <f>V66/$V$5</f>
        <v>6.090909090909091</v>
      </c>
      <c r="X66" s="79">
        <v>7</v>
      </c>
      <c r="Y66" s="79"/>
      <c r="Z66" s="79">
        <v>7</v>
      </c>
      <c r="AA66" s="79"/>
      <c r="AB66" s="79">
        <v>7</v>
      </c>
      <c r="AC66" s="79"/>
      <c r="AD66" s="79">
        <v>6</v>
      </c>
      <c r="AE66" s="79"/>
      <c r="AF66" s="79">
        <v>6</v>
      </c>
      <c r="AG66" s="79"/>
      <c r="AH66" s="79">
        <v>6</v>
      </c>
      <c r="AI66" s="79">
        <v>4</v>
      </c>
      <c r="AJ66" s="79">
        <v>8</v>
      </c>
      <c r="AK66" s="79"/>
      <c r="AL66" s="79">
        <f>AJ66*$AJ$5+AH66*$AH$5+AF66*$AF$5+AD66*$AD$5+AB66*$AB$5+Z66*$Z$5+X66*$X$5</f>
        <v>172</v>
      </c>
      <c r="AM66" s="80">
        <f>AL66/$AL$5</f>
        <v>6.615384615384615</v>
      </c>
      <c r="AN66" s="80">
        <f>(AL66+V66)/$AN$5</f>
        <v>6.375</v>
      </c>
      <c r="AO66" s="39" t="str">
        <f>IF(AN66&gt;=8.995,"XuÊt s¾c",IF(AN66&gt;=7.995,"Giái",IF(AN66&gt;=6.995,"Kh¸",IF(AN66&gt;=5.995,"TB Kh¸",IF(AN66&gt;=4.995,"Trung b×nh",IF(AN66&gt;=3.995,"YÕu",IF(AN66&lt;3.995,"KÐm")))))))</f>
        <v>TB Kh¸</v>
      </c>
      <c r="AP66" s="79">
        <f>SUM((IF(L66&gt;=5,0,$L$5)),(IF(N66&gt;=5,0,$N$5)),(IF(P66&gt;=5,0,$P$5)),(IF(R66&gt;=5,0,$R$5)),,(IF(T66&gt;=5,0,$T$5)),(IF(X66&gt;=5,0,$X$5)),(IF(Z66&gt;=5,0,$Z$5)),,(IF(AB66&gt;=5,0,$AB$5)),(IF(AD66&gt;=5,0,$AD$5)),(IF(AF66&gt;=5,0,$AF$5)),(IF(AH66&gt;=5,0,$AH$5)),(IF(AJ66&gt;=5,0,$AJ$5)))</f>
        <v>0</v>
      </c>
      <c r="AQ66" s="40" t="str">
        <f>IF($AN66&lt;3.495,"Th«i häc",IF($AN66&lt;4.995,"Ngõng häc",IF($AP66&gt;25,"Ngõng häc","Lªn líp")))</f>
        <v>Lªn líp</v>
      </c>
      <c r="AR66" s="81">
        <v>7</v>
      </c>
      <c r="AS66" s="81"/>
      <c r="AT66" s="81">
        <v>4</v>
      </c>
      <c r="AU66" s="81">
        <v>3</v>
      </c>
      <c r="AV66" s="81">
        <v>8</v>
      </c>
      <c r="AW66" s="81"/>
      <c r="AX66" s="81">
        <v>7</v>
      </c>
      <c r="AY66" s="81"/>
      <c r="AZ66" s="81">
        <v>6</v>
      </c>
      <c r="BA66" s="81"/>
      <c r="BB66" s="81">
        <v>6</v>
      </c>
      <c r="BC66" s="81"/>
      <c r="BD66" s="81">
        <v>6</v>
      </c>
      <c r="BE66" s="81"/>
      <c r="BF66" s="81">
        <v>7</v>
      </c>
      <c r="BG66" s="81"/>
      <c r="BH66" s="81">
        <f>BF66*BF$5+BD66*BD$5+BB66*BB$5+AZ66*AZ$5+AX66*AX$5+AV66*AV$5+AT66*AT$5+AR66*AR$5</f>
        <v>196</v>
      </c>
      <c r="BI66" s="82">
        <f>BH66/BH$5</f>
        <v>6.533333333333333</v>
      </c>
      <c r="BJ66" s="81"/>
      <c r="BK66" s="81"/>
      <c r="BL66" s="81"/>
      <c r="BM66" s="81"/>
      <c r="BN66" s="81"/>
      <c r="BO66" s="81"/>
      <c r="BP66" s="81"/>
      <c r="BQ66" s="81"/>
      <c r="BR66" s="81"/>
      <c r="BS66" s="81" t="s">
        <v>559</v>
      </c>
      <c r="BT66" s="81"/>
      <c r="BU66" s="81"/>
      <c r="BV66" s="114">
        <f>BT66*BT$5+BR66*BR$5+BP66*BP$5+BN66*BN$5+BL66*BL$5+BJ66*BJ$5</f>
        <v>0</v>
      </c>
      <c r="BW66" s="82">
        <f>BV66/BV$5</f>
        <v>0</v>
      </c>
      <c r="BX66" s="82">
        <f>(BV66+BH66)/BX$5</f>
        <v>3.69811320754717</v>
      </c>
      <c r="BY66" s="82"/>
      <c r="BZ66" s="151"/>
      <c r="CA66" s="81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</row>
    <row r="67" spans="1:53" ht="15">
      <c r="A67" s="5"/>
      <c r="B67" s="5"/>
      <c r="C67" s="5"/>
      <c r="D67" s="7"/>
      <c r="E67" s="7"/>
      <c r="F67" s="6"/>
      <c r="G67" s="10"/>
      <c r="V67" s="85" t="s">
        <v>512</v>
      </c>
      <c r="W67" s="86" t="e">
        <f>COUNTIF($W$6:$W$61,"&gt;=5,995")-#REF!-W65-W64</f>
        <v>#REF!</v>
      </c>
      <c r="AN67" s="62" t="s">
        <v>524</v>
      </c>
      <c r="AO67" s="63">
        <f>COUNTIF($AO$6:$AO$62,"Trung b×nh")</f>
        <v>24</v>
      </c>
      <c r="AP67" s="206">
        <f>COUNTIF($AQ$6:$AQ$62,"Ngõng häc")</f>
        <v>0</v>
      </c>
      <c r="AQ67" s="206"/>
      <c r="AR67" s="84"/>
      <c r="AS67" s="84"/>
      <c r="AT67" s="84"/>
      <c r="AU67" s="84"/>
      <c r="AV67" s="84"/>
      <c r="AW67" s="84"/>
      <c r="AX67" s="84"/>
      <c r="AY67" s="84"/>
      <c r="AZ67" s="84"/>
      <c r="BA67" s="84"/>
    </row>
    <row r="68" spans="1:52" ht="15">
      <c r="A68" s="5"/>
      <c r="B68" s="5"/>
      <c r="C68" s="5"/>
      <c r="D68" s="7"/>
      <c r="E68" s="7"/>
      <c r="F68" s="6"/>
      <c r="G68" s="10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5" t="s">
        <v>513</v>
      </c>
      <c r="W68" s="86" t="e">
        <f>COUNTIF($W$6:$W$61,"&gt;=4,995")-W67-#REF!-W65-W64</f>
        <v>#REF!</v>
      </c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62" t="s">
        <v>514</v>
      </c>
      <c r="AO68" s="63">
        <f>COUNTIF($AO$6:$AO$62,"YÕu")</f>
        <v>0</v>
      </c>
      <c r="AP68" s="205" t="s">
        <v>509</v>
      </c>
      <c r="AQ68" s="205"/>
      <c r="AR68" s="84"/>
      <c r="AS68" s="84"/>
      <c r="AT68" s="84"/>
      <c r="AU68" s="84"/>
      <c r="AV68" s="84"/>
      <c r="AW68" s="84"/>
      <c r="AX68" s="84"/>
      <c r="AY68" s="84"/>
      <c r="AZ68" s="84"/>
    </row>
    <row r="69" spans="8:52" ht="15"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5" t="s">
        <v>514</v>
      </c>
      <c r="W69" s="86" t="e">
        <f>COUNTIF($W$6:$W$61,"&gt;=3,995")-W68-W67-#REF!-W65-W64</f>
        <v>#REF!</v>
      </c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64" t="s">
        <v>515</v>
      </c>
      <c r="AO69" s="65">
        <f>COUNTIF($AO$6:$AO$62,"KÐm")</f>
        <v>0</v>
      </c>
      <c r="AP69" s="190">
        <f>COUNTIF($AQ$6:$AQ$62,"Th«i häc")</f>
        <v>0</v>
      </c>
      <c r="AQ69" s="190"/>
      <c r="AR69" s="84"/>
      <c r="AS69" s="84"/>
      <c r="AT69" s="84"/>
      <c r="AU69" s="84"/>
      <c r="AV69" s="84"/>
      <c r="AW69" s="84"/>
      <c r="AX69" s="84"/>
      <c r="AY69" s="84"/>
      <c r="AZ69" s="84"/>
    </row>
    <row r="70" spans="1:55" ht="15">
      <c r="A70" s="71">
        <v>2</v>
      </c>
      <c r="B70" s="71">
        <f>591000/1830</f>
        <v>322.95081967213116</v>
      </c>
      <c r="C70" s="71">
        <v>285</v>
      </c>
      <c r="D70" s="127">
        <f aca="true" t="shared" si="35" ref="D70:D75">B$70*C70</f>
        <v>92040.98360655738</v>
      </c>
      <c r="V70" s="85" t="s">
        <v>515</v>
      </c>
      <c r="W70" s="86">
        <f>COUNTIF($W$6:$W$61,"&lt;3,995")</f>
        <v>0</v>
      </c>
      <c r="AN70" s="66" t="s">
        <v>481</v>
      </c>
      <c r="AO70" s="187">
        <f>SUM(AO64:AO69)</f>
        <v>32</v>
      </c>
      <c r="AP70" s="188"/>
      <c r="AQ70" s="189"/>
      <c r="AR70" s="84"/>
      <c r="AS70" s="84"/>
      <c r="AT70" s="84"/>
      <c r="AU70" s="84"/>
      <c r="AV70" s="84"/>
      <c r="AW70" s="84"/>
      <c r="AX70" s="84"/>
      <c r="AY70" s="84"/>
      <c r="AZ70" s="84"/>
      <c r="BC70" s="71">
        <v>162250000</v>
      </c>
    </row>
    <row r="71" spans="1:52" ht="15">
      <c r="A71" s="71">
        <v>3</v>
      </c>
      <c r="C71" s="71">
        <v>294</v>
      </c>
      <c r="D71" s="127">
        <f t="shared" si="35"/>
        <v>94947.54098360657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5" t="s">
        <v>481</v>
      </c>
      <c r="W71" s="86" t="e">
        <f>SUM(W64:W70)</f>
        <v>#REF!</v>
      </c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46"/>
      <c r="AP71" s="47"/>
      <c r="AQ71" s="49"/>
      <c r="AR71" s="84"/>
      <c r="AS71" s="84"/>
      <c r="AT71" s="84"/>
      <c r="AU71" s="84"/>
      <c r="AV71" s="84"/>
      <c r="AW71" s="84"/>
      <c r="AX71" s="84"/>
      <c r="AY71" s="84"/>
      <c r="AZ71" s="84"/>
    </row>
    <row r="72" spans="1:52" ht="15">
      <c r="A72" s="71">
        <v>4</v>
      </c>
      <c r="C72" s="71">
        <v>281</v>
      </c>
      <c r="D72" s="127">
        <f t="shared" si="35"/>
        <v>90749.18032786886</v>
      </c>
      <c r="AO72" s="50"/>
      <c r="AP72" s="51"/>
      <c r="AQ72" s="51"/>
      <c r="AR72" s="84"/>
      <c r="AS72" s="84"/>
      <c r="AT72" s="84"/>
      <c r="AU72" s="84"/>
      <c r="AV72" s="84"/>
      <c r="AW72" s="84"/>
      <c r="AX72" s="84"/>
      <c r="AY72" s="84"/>
      <c r="AZ72" s="84"/>
    </row>
    <row r="73" spans="1:52" ht="15">
      <c r="A73" s="71">
        <v>19</v>
      </c>
      <c r="C73" s="71">
        <v>280</v>
      </c>
      <c r="D73" s="127">
        <f t="shared" si="35"/>
        <v>90426.22950819673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46"/>
      <c r="AP73" s="47"/>
      <c r="AQ73" s="49"/>
      <c r="AR73" s="84"/>
      <c r="AS73" s="84"/>
      <c r="AT73" s="84"/>
      <c r="AU73" s="84"/>
      <c r="AV73" s="84"/>
      <c r="AW73" s="84"/>
      <c r="AX73" s="84"/>
      <c r="AY73" s="84"/>
      <c r="AZ73" s="84"/>
    </row>
    <row r="74" spans="1:52" ht="15">
      <c r="A74" s="71">
        <v>20</v>
      </c>
      <c r="C74" s="71">
        <v>351</v>
      </c>
      <c r="D74" s="127">
        <f t="shared" si="35"/>
        <v>113355.73770491804</v>
      </c>
      <c r="AO74" s="50"/>
      <c r="AP74" s="51"/>
      <c r="AQ74" s="51"/>
      <c r="AR74" s="84"/>
      <c r="AS74" s="84"/>
      <c r="AT74" s="84"/>
      <c r="AU74" s="84"/>
      <c r="AV74" s="84"/>
      <c r="AW74" s="84"/>
      <c r="AX74" s="84"/>
      <c r="AY74" s="84"/>
      <c r="AZ74" s="84"/>
    </row>
    <row r="75" spans="1:52" ht="15">
      <c r="A75" s="71">
        <v>21</v>
      </c>
      <c r="C75" s="71">
        <v>339</v>
      </c>
      <c r="D75" s="127">
        <f t="shared" si="35"/>
        <v>109480.32786885246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46"/>
      <c r="AP75" s="47"/>
      <c r="AQ75" s="47"/>
      <c r="AR75" s="84"/>
      <c r="AS75" s="84"/>
      <c r="AT75" s="84"/>
      <c r="AU75" s="84"/>
      <c r="AV75" s="84"/>
      <c r="AW75" s="84"/>
      <c r="AX75" s="84"/>
      <c r="AY75" s="84"/>
      <c r="AZ75" s="84"/>
    </row>
    <row r="76" spans="4:43" ht="15">
      <c r="D76" s="73">
        <f>SUM(D70:D75)</f>
        <v>591000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46"/>
      <c r="AP76" s="47"/>
      <c r="AQ76" s="49"/>
    </row>
    <row r="77" spans="41:43" ht="15">
      <c r="AO77" s="50"/>
      <c r="AP77" s="51"/>
      <c r="AQ77" s="51"/>
    </row>
    <row r="78" spans="4:43" ht="15">
      <c r="D78" s="127">
        <f>352000-D72-D75</f>
        <v>151770.49180327868</v>
      </c>
      <c r="AO78" s="87"/>
      <c r="AP78" s="87"/>
      <c r="AQ78" s="87"/>
    </row>
    <row r="81" spans="2:55" ht="15">
      <c r="B81" s="71">
        <v>3</v>
      </c>
      <c r="C81" s="71">
        <v>20</v>
      </c>
      <c r="D81" s="73">
        <v>2</v>
      </c>
      <c r="BC81" s="71">
        <v>19</v>
      </c>
    </row>
    <row r="82" spans="2:4" ht="15">
      <c r="B82" s="71">
        <f>5*10*450</f>
        <v>22500</v>
      </c>
      <c r="C82" s="71">
        <f>2*5*370</f>
        <v>3700</v>
      </c>
      <c r="D82" s="73">
        <f>70*5*450</f>
        <v>157500</v>
      </c>
    </row>
    <row r="83" spans="2:4" ht="15">
      <c r="B83" s="71">
        <f>5*43*400</f>
        <v>86000</v>
      </c>
      <c r="C83" s="71">
        <f>33*5*320</f>
        <v>52800</v>
      </c>
      <c r="D83" s="73">
        <f>5*500</f>
        <v>2500</v>
      </c>
    </row>
    <row r="84" spans="2:4" ht="15">
      <c r="B84" s="71">
        <f>SUM(B82:B83)</f>
        <v>108500</v>
      </c>
      <c r="C84" s="71">
        <f>SUM(C82:C83)</f>
        <v>56500</v>
      </c>
      <c r="D84" s="73">
        <f>SUM(D82:D83)</f>
        <v>160000</v>
      </c>
    </row>
  </sheetData>
  <mergeCells count="76">
    <mergeCell ref="AR2:BX2"/>
    <mergeCell ref="N3:O3"/>
    <mergeCell ref="B5:C5"/>
    <mergeCell ref="F5:G5"/>
    <mergeCell ref="AB3:AC3"/>
    <mergeCell ref="V3:V4"/>
    <mergeCell ref="T4:U4"/>
    <mergeCell ref="AD4:AE4"/>
    <mergeCell ref="AF4:AG4"/>
    <mergeCell ref="AH4:AI4"/>
    <mergeCell ref="A1:G1"/>
    <mergeCell ref="A2:G2"/>
    <mergeCell ref="A3:G3"/>
    <mergeCell ref="Z3:AA3"/>
    <mergeCell ref="T3:U3"/>
    <mergeCell ref="W3:W5"/>
    <mergeCell ref="X3:Y3"/>
    <mergeCell ref="H3:I3"/>
    <mergeCell ref="J3:K3"/>
    <mergeCell ref="L3:M3"/>
    <mergeCell ref="P4:Q4"/>
    <mergeCell ref="P3:Q3"/>
    <mergeCell ref="H4:I4"/>
    <mergeCell ref="J4:K4"/>
    <mergeCell ref="L4:M4"/>
    <mergeCell ref="N4:O4"/>
    <mergeCell ref="X4:Y4"/>
    <mergeCell ref="AX3:AY3"/>
    <mergeCell ref="AJ4:AK4"/>
    <mergeCell ref="AD3:AE3"/>
    <mergeCell ref="AJ3:AK3"/>
    <mergeCell ref="Z4:AA4"/>
    <mergeCell ref="AF3:AG3"/>
    <mergeCell ref="AH3:AI3"/>
    <mergeCell ref="AB4:AC4"/>
    <mergeCell ref="R4:S4"/>
    <mergeCell ref="R3:S3"/>
    <mergeCell ref="AV3:AW3"/>
    <mergeCell ref="AO3:AO5"/>
    <mergeCell ref="AL3:AL4"/>
    <mergeCell ref="AM3:AM5"/>
    <mergeCell ref="AN3:AN4"/>
    <mergeCell ref="AP3:AQ5"/>
    <mergeCell ref="AR3:AS3"/>
    <mergeCell ref="AT3:AU3"/>
    <mergeCell ref="AO70:AQ70"/>
    <mergeCell ref="AP64:AQ64"/>
    <mergeCell ref="AP65:AQ65"/>
    <mergeCell ref="AP67:AQ67"/>
    <mergeCell ref="AP69:AQ69"/>
    <mergeCell ref="AP68:AQ68"/>
    <mergeCell ref="BL3:BM3"/>
    <mergeCell ref="BL4:BM4"/>
    <mergeCell ref="AZ3:BA3"/>
    <mergeCell ref="BB3:BC3"/>
    <mergeCell ref="BD3:BE3"/>
    <mergeCell ref="BF3:BG3"/>
    <mergeCell ref="BJ4:BK4"/>
    <mergeCell ref="BJ3:BK3"/>
    <mergeCell ref="AZ4:BA4"/>
    <mergeCell ref="BB4:BC4"/>
    <mergeCell ref="BN4:BO4"/>
    <mergeCell ref="BR4:BS4"/>
    <mergeCell ref="BT4:BU4"/>
    <mergeCell ref="BP3:BQ3"/>
    <mergeCell ref="BP4:BQ4"/>
    <mergeCell ref="CY3:CZ3"/>
    <mergeCell ref="BD4:BE4"/>
    <mergeCell ref="BF4:BG4"/>
    <mergeCell ref="AR4:AS4"/>
    <mergeCell ref="AT4:AU4"/>
    <mergeCell ref="AV4:AW4"/>
    <mergeCell ref="AX4:AY4"/>
    <mergeCell ref="BN3:BO3"/>
    <mergeCell ref="BR3:BS3"/>
    <mergeCell ref="BT3:BU3"/>
  </mergeCells>
  <conditionalFormatting sqref="DQ6:DQ62 DO6:DO62 DE6:DE62 DG6:DG62 DI6:DI62 DK6:DK62 DM6:DM62 BT6:BT62 BT66 BJ6:BJ62 BJ66 BL6:BL62 BL66 BR6:BR62 BR66 BN6:BN62 BN66 BP6:BP62 BP66 H6:H62 H66 R6:R62 R66 J6:J62 J66 T6:T62 T66 AD6:AD62 AD66 Z6:Z62 Z66 AF6:AF62 AF66 AH6:AH62 AH66 AB6:AB62 AB66 X6:X62 X66 P6:P62 P66 N6:N62 N66 L6:L62 L66 AJ6:AJ62 AJ66 AZ6:AZ62 AZ66 BB6:BB62 BB66 AR6:AR62 AR66 BD6:BD62 BD66 AT6:AT62 AT66 AX6:AX62 AX66 BF6:BF62 BF66 AV6:AV62 AV66 BW66:CA66 BW6:CA62 CC6:CC62 CE6:CE62 CG6:CG62 CI6:CI62 CK6:CK62 CM6:CM62 CS6:CS62 CU6:CU62 CW6:CW62 CY6:CY62 CQ6:CQ62 DB6:DC62">
    <cfRule type="cellIs" priority="1" dxfId="0" operator="lessThan" stopIfTrue="1">
      <formula>5</formula>
    </cfRule>
  </conditionalFormatting>
  <conditionalFormatting sqref="W6:W62 W66 AM6:AM62 AM66">
    <cfRule type="cellIs" priority="2" dxfId="1" operator="lessThan" stopIfTrue="1">
      <formula>4.995</formula>
    </cfRule>
  </conditionalFormatting>
  <conditionalFormatting sqref="AN6:AN62 AN66">
    <cfRule type="cellIs" priority="3" dxfId="2" operator="lessThan" stopIfTrue="1">
      <formula>4.995</formula>
    </cfRule>
  </conditionalFormatting>
  <conditionalFormatting sqref="AQ6:AQ62 AQ66">
    <cfRule type="cellIs" priority="4" dxfId="3" operator="notEqual" stopIfTrue="1">
      <formula>"Lªn líp"</formula>
    </cfRule>
  </conditionalFormatting>
  <printOptions/>
  <pageMargins left="0.24" right="0.14" top="0.2" bottom="0.2" header="0.2" footer="0.2"/>
  <pageSetup horizontalDpi="600" verticalDpi="600" orientation="landscape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80"/>
  <sheetViews>
    <sheetView workbookViewId="0" topLeftCell="A1">
      <pane xSplit="3" ySplit="4" topLeftCell="CK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:DB67"/>
    </sheetView>
  </sheetViews>
  <sheetFormatPr defaultColWidth="9.140625" defaultRowHeight="12.75"/>
  <cols>
    <col min="1" max="1" width="5.8515625" style="71" customWidth="1"/>
    <col min="2" max="2" width="20.140625" style="71" customWidth="1"/>
    <col min="3" max="3" width="8.00390625" style="71" bestFit="1" customWidth="1"/>
    <col min="4" max="4" width="11.28125" style="73" customWidth="1"/>
    <col min="5" max="5" width="6.57421875" style="71" customWidth="1"/>
    <col min="6" max="6" width="12.28125" style="71" customWidth="1"/>
    <col min="7" max="7" width="12.140625" style="75" customWidth="1"/>
    <col min="8" max="21" width="4.7109375" style="71" customWidth="1"/>
    <col min="22" max="23" width="6.7109375" style="71" customWidth="1"/>
    <col min="24" max="35" width="4.7109375" style="71" customWidth="1"/>
    <col min="36" max="38" width="6.7109375" style="71" customWidth="1"/>
    <col min="39" max="39" width="11.00390625" style="71" customWidth="1"/>
    <col min="40" max="40" width="4.57421875" style="71" customWidth="1"/>
    <col min="41" max="41" width="15.00390625" style="71" customWidth="1"/>
    <col min="42" max="57" width="3.140625" style="71" customWidth="1"/>
    <col min="58" max="58" width="6.421875" style="71" customWidth="1"/>
    <col min="59" max="59" width="6.00390625" style="71" customWidth="1"/>
    <col min="60" max="73" width="3.28125" style="71" customWidth="1"/>
    <col min="74" max="74" width="5.28125" style="71" customWidth="1"/>
    <col min="75" max="75" width="6.421875" style="71" customWidth="1"/>
    <col min="76" max="76" width="6.00390625" style="71" customWidth="1"/>
    <col min="77" max="77" width="5.28125" style="73" customWidth="1"/>
    <col min="78" max="78" width="9.00390625" style="73" customWidth="1"/>
    <col min="79" max="93" width="5.28125" style="71" customWidth="1"/>
    <col min="94" max="94" width="6.7109375" style="71" customWidth="1"/>
    <col min="95" max="105" width="5.28125" style="71" customWidth="1"/>
    <col min="106" max="106" width="6.140625" style="71" customWidth="1"/>
    <col min="107" max="107" width="6.7109375" style="71" customWidth="1"/>
    <col min="108" max="116" width="5.28125" style="71" customWidth="1"/>
    <col min="117" max="16384" width="9.140625" style="71" customWidth="1"/>
  </cols>
  <sheetData>
    <row r="1" spans="1:75" ht="18">
      <c r="A1" s="214" t="s">
        <v>283</v>
      </c>
      <c r="B1" s="214"/>
      <c r="C1" s="214"/>
      <c r="D1" s="214"/>
      <c r="E1" s="214"/>
      <c r="F1" s="214"/>
      <c r="G1" s="214"/>
      <c r="H1" s="5"/>
      <c r="J1" s="5"/>
      <c r="L1" s="5"/>
      <c r="N1" s="5"/>
      <c r="P1" s="5"/>
      <c r="R1" s="5"/>
      <c r="T1" s="5"/>
      <c r="X1" s="5"/>
      <c r="Z1" s="5"/>
      <c r="AB1" s="5"/>
      <c r="AD1" s="5"/>
      <c r="AF1" s="5"/>
      <c r="AH1" s="5"/>
      <c r="AP1" s="212" t="s">
        <v>574</v>
      </c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</row>
    <row r="2" spans="1:117" ht="15" customHeight="1">
      <c r="A2" s="227"/>
      <c r="B2" s="227"/>
      <c r="C2" s="227"/>
      <c r="D2" s="227"/>
      <c r="E2" s="227"/>
      <c r="F2" s="227"/>
      <c r="G2" s="227"/>
      <c r="H2" s="223" t="s">
        <v>478</v>
      </c>
      <c r="I2" s="224"/>
      <c r="J2" s="223" t="s">
        <v>479</v>
      </c>
      <c r="K2" s="224"/>
      <c r="L2" s="223" t="s">
        <v>488</v>
      </c>
      <c r="M2" s="224"/>
      <c r="N2" s="223" t="s">
        <v>480</v>
      </c>
      <c r="O2" s="224"/>
      <c r="P2" s="223" t="s">
        <v>496</v>
      </c>
      <c r="Q2" s="224"/>
      <c r="R2" s="223" t="s">
        <v>498</v>
      </c>
      <c r="S2" s="224"/>
      <c r="T2" s="223" t="s">
        <v>491</v>
      </c>
      <c r="U2" s="224"/>
      <c r="V2" s="217" t="s">
        <v>481</v>
      </c>
      <c r="W2" s="191" t="s">
        <v>482</v>
      </c>
      <c r="X2" s="223" t="s">
        <v>489</v>
      </c>
      <c r="Y2" s="224"/>
      <c r="Z2" s="223" t="s">
        <v>17</v>
      </c>
      <c r="AA2" s="224"/>
      <c r="AB2" s="223" t="s">
        <v>491</v>
      </c>
      <c r="AC2" s="224"/>
      <c r="AD2" s="223" t="s">
        <v>490</v>
      </c>
      <c r="AE2" s="224"/>
      <c r="AF2" s="223" t="s">
        <v>483</v>
      </c>
      <c r="AG2" s="224"/>
      <c r="AH2" s="223" t="s">
        <v>493</v>
      </c>
      <c r="AI2" s="224"/>
      <c r="AJ2" s="217" t="s">
        <v>481</v>
      </c>
      <c r="AK2" s="191" t="s">
        <v>484</v>
      </c>
      <c r="AL2" s="191" t="s">
        <v>485</v>
      </c>
      <c r="AM2" s="217" t="s">
        <v>486</v>
      </c>
      <c r="AN2" s="217" t="s">
        <v>487</v>
      </c>
      <c r="AO2" s="217"/>
      <c r="AP2" s="223" t="s">
        <v>529</v>
      </c>
      <c r="AQ2" s="224"/>
      <c r="AR2" s="223" t="s">
        <v>531</v>
      </c>
      <c r="AS2" s="224"/>
      <c r="AT2" s="223" t="s">
        <v>525</v>
      </c>
      <c r="AU2" s="224"/>
      <c r="AV2" s="223" t="s">
        <v>531</v>
      </c>
      <c r="AW2" s="224"/>
      <c r="AX2" s="223" t="s">
        <v>531</v>
      </c>
      <c r="AY2" s="224"/>
      <c r="AZ2" s="223" t="s">
        <v>525</v>
      </c>
      <c r="BA2" s="224"/>
      <c r="BB2" s="88" t="s">
        <v>555</v>
      </c>
      <c r="BC2" s="88"/>
      <c r="BD2" s="223" t="s">
        <v>536</v>
      </c>
      <c r="BE2" s="224"/>
      <c r="BF2" s="72" t="s">
        <v>481</v>
      </c>
      <c r="BG2" s="72" t="s">
        <v>553</v>
      </c>
      <c r="BH2" s="223" t="s">
        <v>551</v>
      </c>
      <c r="BI2" s="224"/>
      <c r="BJ2" s="223" t="s">
        <v>489</v>
      </c>
      <c r="BK2" s="224"/>
      <c r="BL2" s="223" t="s">
        <v>525</v>
      </c>
      <c r="BM2" s="224"/>
      <c r="BN2" s="223" t="s">
        <v>488</v>
      </c>
      <c r="BO2" s="224"/>
      <c r="BP2" s="223" t="s">
        <v>488</v>
      </c>
      <c r="BQ2" s="224"/>
      <c r="BR2" s="223" t="s">
        <v>541</v>
      </c>
      <c r="BS2" s="224"/>
      <c r="BT2" s="223" t="s">
        <v>603</v>
      </c>
      <c r="BU2" s="224"/>
      <c r="BV2" s="108" t="s">
        <v>481</v>
      </c>
      <c r="BW2" s="109" t="s">
        <v>553</v>
      </c>
      <c r="BX2" s="109" t="s">
        <v>553</v>
      </c>
      <c r="BY2" s="152" t="s">
        <v>569</v>
      </c>
      <c r="BZ2" s="152" t="s">
        <v>564</v>
      </c>
      <c r="CA2" s="125" t="s">
        <v>579</v>
      </c>
      <c r="CB2" s="125"/>
      <c r="CC2" s="125" t="s">
        <v>580</v>
      </c>
      <c r="CD2" s="125"/>
      <c r="CE2" s="125" t="s">
        <v>581</v>
      </c>
      <c r="CF2" s="125"/>
      <c r="CG2" s="125" t="s">
        <v>582</v>
      </c>
      <c r="CH2" s="125"/>
      <c r="CI2" s="125" t="s">
        <v>584</v>
      </c>
      <c r="CJ2" s="125"/>
      <c r="CK2" s="125" t="s">
        <v>585</v>
      </c>
      <c r="CL2" s="125"/>
      <c r="CM2" s="125" t="s">
        <v>582</v>
      </c>
      <c r="CN2" s="125"/>
      <c r="CO2" s="125" t="s">
        <v>481</v>
      </c>
      <c r="CP2" s="125" t="s">
        <v>553</v>
      </c>
      <c r="CQ2" s="125" t="s">
        <v>587</v>
      </c>
      <c r="CR2" s="125"/>
      <c r="CS2" s="125" t="s">
        <v>588</v>
      </c>
      <c r="CT2" s="125"/>
      <c r="CU2" s="125" t="s">
        <v>589</v>
      </c>
      <c r="CV2" s="125"/>
      <c r="CW2" s="125" t="s">
        <v>591</v>
      </c>
      <c r="CX2" s="125"/>
      <c r="CY2" s="220" t="s">
        <v>596</v>
      </c>
      <c r="CZ2" s="216"/>
      <c r="DA2" s="181" t="s">
        <v>599</v>
      </c>
      <c r="DB2" s="106" t="s">
        <v>553</v>
      </c>
      <c r="DC2" s="125" t="s">
        <v>553</v>
      </c>
      <c r="DD2" s="179"/>
      <c r="DE2" s="125"/>
      <c r="DF2" s="179"/>
      <c r="DG2" s="125"/>
      <c r="DH2" s="179"/>
      <c r="DI2" s="125"/>
      <c r="DJ2" s="125"/>
      <c r="DK2" s="125"/>
      <c r="DL2" s="125"/>
      <c r="DM2" s="125"/>
    </row>
    <row r="3" spans="1:117" ht="15" customHeight="1">
      <c r="A3" s="7"/>
      <c r="B3" s="5"/>
      <c r="C3" s="5"/>
      <c r="D3" s="7"/>
      <c r="E3" s="5"/>
      <c r="F3" s="5"/>
      <c r="G3" s="10"/>
      <c r="H3" s="221"/>
      <c r="I3" s="222"/>
      <c r="J3" s="221"/>
      <c r="K3" s="222"/>
      <c r="L3" s="221" t="s">
        <v>495</v>
      </c>
      <c r="M3" s="222"/>
      <c r="N3" s="221"/>
      <c r="O3" s="222"/>
      <c r="P3" s="221" t="s">
        <v>497</v>
      </c>
      <c r="Q3" s="222"/>
      <c r="R3" s="221"/>
      <c r="S3" s="222"/>
      <c r="T3" s="221" t="s">
        <v>499</v>
      </c>
      <c r="U3" s="222"/>
      <c r="V3" s="219"/>
      <c r="W3" s="192"/>
      <c r="X3" s="221" t="s">
        <v>492</v>
      </c>
      <c r="Y3" s="222"/>
      <c r="Z3" s="221" t="s">
        <v>500</v>
      </c>
      <c r="AA3" s="222"/>
      <c r="AB3" s="221" t="s">
        <v>501</v>
      </c>
      <c r="AC3" s="222"/>
      <c r="AD3" s="221"/>
      <c r="AE3" s="222"/>
      <c r="AF3" s="221"/>
      <c r="AG3" s="222"/>
      <c r="AH3" s="221"/>
      <c r="AI3" s="222"/>
      <c r="AJ3" s="219"/>
      <c r="AK3" s="192"/>
      <c r="AL3" s="185"/>
      <c r="AM3" s="218"/>
      <c r="AN3" s="218"/>
      <c r="AO3" s="218"/>
      <c r="AP3" s="221" t="s">
        <v>530</v>
      </c>
      <c r="AQ3" s="222"/>
      <c r="AR3" s="221" t="s">
        <v>532</v>
      </c>
      <c r="AS3" s="222"/>
      <c r="AT3" s="221" t="s">
        <v>528</v>
      </c>
      <c r="AU3" s="222"/>
      <c r="AV3" s="221" t="s">
        <v>533</v>
      </c>
      <c r="AW3" s="222"/>
      <c r="AX3" s="221" t="s">
        <v>534</v>
      </c>
      <c r="AY3" s="222"/>
      <c r="AZ3" s="221" t="s">
        <v>539</v>
      </c>
      <c r="BA3" s="222"/>
      <c r="BB3" s="89"/>
      <c r="BC3" s="89"/>
      <c r="BD3" s="221" t="s">
        <v>537</v>
      </c>
      <c r="BE3" s="222"/>
      <c r="BF3" s="76" t="s">
        <v>552</v>
      </c>
      <c r="BG3" s="76" t="s">
        <v>554</v>
      </c>
      <c r="BH3" s="221"/>
      <c r="BI3" s="222"/>
      <c r="BJ3" s="221" t="s">
        <v>539</v>
      </c>
      <c r="BK3" s="222"/>
      <c r="BL3" s="221" t="s">
        <v>536</v>
      </c>
      <c r="BM3" s="222"/>
      <c r="BN3" s="221" t="s">
        <v>540</v>
      </c>
      <c r="BO3" s="222"/>
      <c r="BP3" s="221" t="s">
        <v>549</v>
      </c>
      <c r="BQ3" s="222"/>
      <c r="BR3" s="221" t="s">
        <v>542</v>
      </c>
      <c r="BS3" s="222"/>
      <c r="BT3" s="221"/>
      <c r="BU3" s="222"/>
      <c r="BV3" s="110" t="s">
        <v>552</v>
      </c>
      <c r="BW3" s="111" t="s">
        <v>562</v>
      </c>
      <c r="BX3" s="107" t="s">
        <v>563</v>
      </c>
      <c r="BY3" s="153" t="s">
        <v>566</v>
      </c>
      <c r="BZ3" s="153" t="s">
        <v>567</v>
      </c>
      <c r="CA3" s="126"/>
      <c r="CB3" s="126"/>
      <c r="CC3" s="126"/>
      <c r="CD3" s="126"/>
      <c r="CE3" s="126"/>
      <c r="CF3" s="126"/>
      <c r="CG3" s="126" t="s">
        <v>583</v>
      </c>
      <c r="CH3" s="126"/>
      <c r="CI3" s="126"/>
      <c r="CJ3" s="126"/>
      <c r="CK3" s="126" t="s">
        <v>593</v>
      </c>
      <c r="CL3" s="126"/>
      <c r="CM3" s="126" t="s">
        <v>586</v>
      </c>
      <c r="CN3" s="126"/>
      <c r="CO3" s="126" t="s">
        <v>552</v>
      </c>
      <c r="CP3" s="126" t="s">
        <v>594</v>
      </c>
      <c r="CQ3" s="126"/>
      <c r="CR3" s="126"/>
      <c r="CS3" s="126"/>
      <c r="CT3" s="126"/>
      <c r="CU3" s="126" t="s">
        <v>590</v>
      </c>
      <c r="CV3" s="126"/>
      <c r="CW3" s="126"/>
      <c r="CX3" s="126"/>
      <c r="CY3" s="126" t="s">
        <v>597</v>
      </c>
      <c r="CZ3" s="126"/>
      <c r="DA3" s="107" t="s">
        <v>600</v>
      </c>
      <c r="DB3" s="107" t="s">
        <v>601</v>
      </c>
      <c r="DC3" s="126" t="s">
        <v>602</v>
      </c>
      <c r="DD3" s="126"/>
      <c r="DE3" s="126"/>
      <c r="DF3" s="126"/>
      <c r="DG3" s="126"/>
      <c r="DH3" s="126"/>
      <c r="DI3" s="126"/>
      <c r="DJ3" s="126"/>
      <c r="DK3" s="126"/>
      <c r="DL3" s="126"/>
      <c r="DM3" s="126"/>
    </row>
    <row r="4" spans="1:117" ht="15.75" customHeight="1">
      <c r="A4" s="3" t="s">
        <v>17</v>
      </c>
      <c r="B4" s="226" t="s">
        <v>38</v>
      </c>
      <c r="C4" s="226"/>
      <c r="D4" s="3" t="s">
        <v>39</v>
      </c>
      <c r="E4" s="3" t="s">
        <v>40</v>
      </c>
      <c r="F4" s="226" t="s">
        <v>41</v>
      </c>
      <c r="G4" s="226"/>
      <c r="H4" s="53"/>
      <c r="I4" s="77"/>
      <c r="J4" s="53"/>
      <c r="K4" s="77"/>
      <c r="L4" s="53">
        <v>7</v>
      </c>
      <c r="M4" s="77"/>
      <c r="N4" s="53">
        <v>3</v>
      </c>
      <c r="O4" s="77"/>
      <c r="P4" s="53">
        <v>3</v>
      </c>
      <c r="Q4" s="77"/>
      <c r="R4" s="53">
        <v>5</v>
      </c>
      <c r="S4" s="77"/>
      <c r="T4" s="53">
        <v>4</v>
      </c>
      <c r="U4" s="77"/>
      <c r="V4" s="52">
        <f>T4+R4+P4+N4+L4</f>
        <v>22</v>
      </c>
      <c r="W4" s="185"/>
      <c r="X4" s="53">
        <v>3</v>
      </c>
      <c r="Y4" s="77"/>
      <c r="Z4" s="53">
        <v>3</v>
      </c>
      <c r="AA4" s="77"/>
      <c r="AB4" s="53">
        <v>4</v>
      </c>
      <c r="AC4" s="77"/>
      <c r="AD4" s="53">
        <v>3</v>
      </c>
      <c r="AE4" s="77"/>
      <c r="AF4" s="53">
        <v>5</v>
      </c>
      <c r="AG4" s="77"/>
      <c r="AH4" s="53">
        <v>5</v>
      </c>
      <c r="AI4" s="77"/>
      <c r="AJ4" s="36">
        <f>AH4+AF4+AD4+AB4+Z4+X4</f>
        <v>23</v>
      </c>
      <c r="AK4" s="185"/>
      <c r="AL4" s="78">
        <f>AJ4+V4</f>
        <v>45</v>
      </c>
      <c r="AM4" s="219"/>
      <c r="AN4" s="219"/>
      <c r="AO4" s="219"/>
      <c r="AP4" s="53">
        <v>5</v>
      </c>
      <c r="AQ4" s="77"/>
      <c r="AR4" s="53">
        <v>3</v>
      </c>
      <c r="AS4" s="77"/>
      <c r="AT4" s="53">
        <v>5</v>
      </c>
      <c r="AU4" s="77"/>
      <c r="AV4" s="53">
        <v>3</v>
      </c>
      <c r="AW4" s="77"/>
      <c r="AX4" s="53">
        <v>3</v>
      </c>
      <c r="AY4" s="77"/>
      <c r="AZ4" s="53">
        <v>4</v>
      </c>
      <c r="BA4" s="77"/>
      <c r="BB4" s="77">
        <v>3</v>
      </c>
      <c r="BC4" s="77"/>
      <c r="BD4" s="53">
        <v>4</v>
      </c>
      <c r="BE4" s="77"/>
      <c r="BF4" s="77">
        <f>SUM(AP4:BE4)</f>
        <v>30</v>
      </c>
      <c r="BG4" s="77"/>
      <c r="BH4" s="53">
        <v>3</v>
      </c>
      <c r="BI4" s="77"/>
      <c r="BJ4" s="53">
        <v>4</v>
      </c>
      <c r="BK4" s="77"/>
      <c r="BL4" s="53">
        <v>4</v>
      </c>
      <c r="BM4" s="77"/>
      <c r="BN4" s="53">
        <v>4</v>
      </c>
      <c r="BO4" s="77"/>
      <c r="BP4" s="53">
        <v>5</v>
      </c>
      <c r="BQ4" s="77"/>
      <c r="BR4" s="53">
        <v>3</v>
      </c>
      <c r="BS4" s="77"/>
      <c r="BT4" s="53">
        <v>3</v>
      </c>
      <c r="BU4" s="77"/>
      <c r="BV4" s="90">
        <f>SUM(BH4:BU4)</f>
        <v>26</v>
      </c>
      <c r="BW4" s="90"/>
      <c r="BX4" s="90">
        <f>BV4+BF4</f>
        <v>56</v>
      </c>
      <c r="BY4" s="154"/>
      <c r="BZ4" s="154"/>
      <c r="CA4" s="90">
        <v>4</v>
      </c>
      <c r="CB4" s="90"/>
      <c r="CC4" s="90">
        <v>4</v>
      </c>
      <c r="CD4" s="90"/>
      <c r="CE4" s="90">
        <v>3</v>
      </c>
      <c r="CF4" s="90"/>
      <c r="CG4" s="90">
        <v>6</v>
      </c>
      <c r="CH4" s="90"/>
      <c r="CI4" s="90">
        <v>4</v>
      </c>
      <c r="CJ4" s="90"/>
      <c r="CK4" s="90">
        <v>5</v>
      </c>
      <c r="CL4" s="90"/>
      <c r="CM4" s="90">
        <v>6</v>
      </c>
      <c r="CN4" s="90"/>
      <c r="CO4" s="90">
        <f>SUM(CA4:CN4)</f>
        <v>32</v>
      </c>
      <c r="CP4" s="90"/>
      <c r="CQ4" s="90">
        <v>4</v>
      </c>
      <c r="CR4" s="90"/>
      <c r="CS4" s="90">
        <v>6</v>
      </c>
      <c r="CT4" s="90"/>
      <c r="CU4" s="90">
        <v>4</v>
      </c>
      <c r="CV4" s="90"/>
      <c r="CW4" s="90">
        <v>3</v>
      </c>
      <c r="CX4" s="79"/>
      <c r="CY4" s="79">
        <v>6</v>
      </c>
      <c r="CZ4" s="79"/>
      <c r="DA4" s="79">
        <f>SUM(CQ4:CZ4)</f>
        <v>23</v>
      </c>
      <c r="DB4" s="79"/>
      <c r="DC4" s="79">
        <f>DA4+CO4</f>
        <v>55</v>
      </c>
      <c r="DD4" s="79"/>
      <c r="DE4" s="79"/>
      <c r="DF4" s="79"/>
      <c r="DG4" s="79"/>
      <c r="DH4" s="79"/>
      <c r="DI4" s="79"/>
      <c r="DJ4" s="79"/>
      <c r="DK4" s="79"/>
      <c r="DL4" s="79"/>
      <c r="DM4" s="79"/>
    </row>
    <row r="5" spans="1:117" ht="15.75">
      <c r="A5" s="4">
        <v>10</v>
      </c>
      <c r="B5" s="13" t="s">
        <v>168</v>
      </c>
      <c r="C5" s="24" t="s">
        <v>226</v>
      </c>
      <c r="D5" s="11">
        <v>33851</v>
      </c>
      <c r="E5" s="4" t="s">
        <v>101</v>
      </c>
      <c r="F5" s="13" t="s">
        <v>133</v>
      </c>
      <c r="G5" s="17" t="s">
        <v>35</v>
      </c>
      <c r="H5" s="81">
        <v>7</v>
      </c>
      <c r="I5" s="81"/>
      <c r="J5" s="81">
        <v>6</v>
      </c>
      <c r="K5" s="81"/>
      <c r="L5" s="81">
        <v>6</v>
      </c>
      <c r="M5" s="81"/>
      <c r="N5" s="81">
        <v>7</v>
      </c>
      <c r="O5" s="81"/>
      <c r="P5" s="81">
        <v>6</v>
      </c>
      <c r="Q5" s="81"/>
      <c r="R5" s="81">
        <v>8</v>
      </c>
      <c r="S5" s="81"/>
      <c r="T5" s="81">
        <v>8</v>
      </c>
      <c r="U5" s="81"/>
      <c r="V5" s="90">
        <f aca="true" t="shared" si="0" ref="V5:V36">T5*$T$4+R5*$R$4+P5*$P$4+N5*$N$4+L5*$L$4</f>
        <v>153</v>
      </c>
      <c r="W5" s="91">
        <f aca="true" t="shared" si="1" ref="W5:W36">V5/$V$4</f>
        <v>6.954545454545454</v>
      </c>
      <c r="X5" s="81">
        <v>7</v>
      </c>
      <c r="Y5" s="81"/>
      <c r="Z5" s="81">
        <v>7</v>
      </c>
      <c r="AA5" s="81"/>
      <c r="AB5" s="81">
        <v>6</v>
      </c>
      <c r="AC5" s="81"/>
      <c r="AD5" s="81">
        <v>6</v>
      </c>
      <c r="AE5" s="81"/>
      <c r="AF5" s="81">
        <v>9</v>
      </c>
      <c r="AG5" s="81"/>
      <c r="AH5" s="81">
        <v>9</v>
      </c>
      <c r="AI5" s="81"/>
      <c r="AJ5" s="81">
        <f aca="true" t="shared" si="2" ref="AJ5:AJ36">AH5*$AH$4+AF5*$AF$4+AD5*$AD$4+AB5*$AB$4+Z5*$Z$4+X5*$X$4</f>
        <v>174</v>
      </c>
      <c r="AK5" s="83">
        <f aca="true" t="shared" si="3" ref="AK5:AK36">AJ5/$AJ$4</f>
        <v>7.565217391304348</v>
      </c>
      <c r="AL5" s="83">
        <f aca="true" t="shared" si="4" ref="AL5:AL36">(AJ5+V5)/$AL$4</f>
        <v>7.266666666666667</v>
      </c>
      <c r="AM5" s="43" t="str">
        <f aca="true" t="shared" si="5" ref="AM5:AM36">IF(AL5&gt;=8.995,"XuÊt s¾c",IF(AL5&gt;=7.995,"Giái",IF(AL5&gt;=6.995,"Kh¸",IF(AL5&gt;=5.995,"TB Kh¸",IF(AL5&gt;=4.995,"Trung b×nh",IF(AL5&gt;=3.995,"YÕu",IF(AL5&lt;3.995,"KÐm")))))))</f>
        <v>Kh¸</v>
      </c>
      <c r="AN5" s="81">
        <f aca="true" t="shared" si="6" ref="AN5:AN36">SUM((IF(L5&gt;=5,0,$L$4)),(IF(N5&gt;=5,0,$N$4)),(IF(P5&gt;=5,0,$P$4)),(IF(R5&gt;=5,0,$R$4)),,(IF(T5&gt;=5,0,$T$4)),(IF(X5&gt;=5,0,$X$4)),(IF(Z5&gt;=5,0,$Z$4)),,(IF(AB5&gt;=5,0,$AB$4)),(IF(AD5&gt;=5,0,$AD$4)),(IF(AF5&gt;=5,0,$AF$4)),,(IF(AH5&gt;=5,0,$AH$4)))</f>
        <v>0</v>
      </c>
      <c r="AO5" s="57" t="str">
        <f aca="true" t="shared" si="7" ref="AO5:AO36">IF($AL5&lt;3.495,"Th«i häc",IF($AL5&lt;4.995,"Ngõng häc",IF($AN5&gt;25,"Ngõng häc","Lªn líp")))</f>
        <v>Lªn líp</v>
      </c>
      <c r="AP5" s="81">
        <v>7</v>
      </c>
      <c r="AQ5" s="81"/>
      <c r="AR5" s="81">
        <v>9</v>
      </c>
      <c r="AS5" s="81"/>
      <c r="AT5" s="81">
        <v>7</v>
      </c>
      <c r="AU5" s="81"/>
      <c r="AV5" s="81">
        <v>7</v>
      </c>
      <c r="AW5" s="81"/>
      <c r="AX5" s="81">
        <v>9</v>
      </c>
      <c r="AY5" s="81"/>
      <c r="AZ5" s="81">
        <v>9</v>
      </c>
      <c r="BA5" s="81"/>
      <c r="BB5" s="81">
        <v>8</v>
      </c>
      <c r="BC5" s="81"/>
      <c r="BD5" s="81">
        <v>6</v>
      </c>
      <c r="BE5" s="81"/>
      <c r="BF5" s="81">
        <f aca="true" t="shared" si="8" ref="BF5:BF36">BD5*BD$4+BB5*BB$4+AZ5*AZ$4+AX5*AX$4+AV5*AV$4+AT5*AT$4+AR5*AR$4+AP5*AP$4</f>
        <v>229</v>
      </c>
      <c r="BG5" s="82">
        <f aca="true" t="shared" si="9" ref="BG5:BG36">BF5/BF$4</f>
        <v>7.633333333333334</v>
      </c>
      <c r="BH5" s="81">
        <v>9</v>
      </c>
      <c r="BI5" s="81"/>
      <c r="BJ5" s="81">
        <v>6</v>
      </c>
      <c r="BK5" s="81"/>
      <c r="BL5" s="81">
        <v>7</v>
      </c>
      <c r="BM5" s="81"/>
      <c r="BN5" s="81">
        <v>8</v>
      </c>
      <c r="BO5" s="81"/>
      <c r="BP5" s="81">
        <v>8</v>
      </c>
      <c r="BQ5" s="81"/>
      <c r="BR5" s="81">
        <v>9</v>
      </c>
      <c r="BS5" s="81"/>
      <c r="BT5" s="81">
        <v>9</v>
      </c>
      <c r="BU5" s="81"/>
      <c r="BV5" s="81">
        <f aca="true" t="shared" si="10" ref="BV5:BV36">BT5*BT$4+BR5*BR$4+BP5*BP$4+BN5*BN$4+BL5*BL$4+BJ5*BJ$4+BH5*BH$4</f>
        <v>205</v>
      </c>
      <c r="BW5" s="82">
        <f aca="true" t="shared" si="11" ref="BW5:BW36">BV5/BV$4</f>
        <v>7.884615384615385</v>
      </c>
      <c r="BX5" s="82">
        <f aca="true" t="shared" si="12" ref="BX5:BX36">(BV5+BF5)/BX$4</f>
        <v>7.75</v>
      </c>
      <c r="BY5" s="155" t="s">
        <v>511</v>
      </c>
      <c r="BZ5" s="155" t="s">
        <v>522</v>
      </c>
      <c r="CA5" s="81">
        <v>8</v>
      </c>
      <c r="CB5" s="81"/>
      <c r="CC5" s="81">
        <v>9</v>
      </c>
      <c r="CD5" s="81"/>
      <c r="CE5" s="81">
        <v>7</v>
      </c>
      <c r="CF5" s="81"/>
      <c r="CG5" s="81">
        <v>8</v>
      </c>
      <c r="CH5" s="81"/>
      <c r="CI5" s="81">
        <v>9</v>
      </c>
      <c r="CJ5" s="81"/>
      <c r="CK5" s="81">
        <v>9</v>
      </c>
      <c r="CL5" s="81"/>
      <c r="CM5" s="81">
        <v>9</v>
      </c>
      <c r="CN5" s="81"/>
      <c r="CO5" s="81">
        <f aca="true" t="shared" si="13" ref="CO5:CO36">CM5*CM$4+CK5*CK$4+CI5*CI$4+CG5*CG$4+CE5*CE$4+CC5*CC$4+CA5*CA$4</f>
        <v>272</v>
      </c>
      <c r="CP5" s="82">
        <f aca="true" t="shared" si="14" ref="CP5:CP36">CO5/CO$4</f>
        <v>8.5</v>
      </c>
      <c r="CQ5" s="81">
        <v>9</v>
      </c>
      <c r="CR5" s="81"/>
      <c r="CS5" s="81">
        <v>9</v>
      </c>
      <c r="CT5" s="81"/>
      <c r="CU5" s="81">
        <v>9</v>
      </c>
      <c r="CV5" s="81"/>
      <c r="CW5" s="81">
        <v>9</v>
      </c>
      <c r="CX5" s="81"/>
      <c r="CY5" s="81">
        <v>10</v>
      </c>
      <c r="CZ5" s="81"/>
      <c r="DA5" s="81">
        <f aca="true" t="shared" si="15" ref="DA5:DA36">CY5*CY$4+CW5*CW$4+CU5*CU$4+CS5*CS$4+CQ5*CQ$4</f>
        <v>213</v>
      </c>
      <c r="DB5" s="82">
        <f aca="true" t="shared" si="16" ref="DB5:DB36">DA5/DA$4</f>
        <v>9.26086956521739</v>
      </c>
      <c r="DC5" s="82">
        <f>(DA5+CO5)/DC$4</f>
        <v>8.818181818181818</v>
      </c>
      <c r="DD5" s="81"/>
      <c r="DE5" s="81"/>
      <c r="DF5" s="81"/>
      <c r="DG5" s="81"/>
      <c r="DH5" s="81"/>
      <c r="DI5" s="81"/>
      <c r="DJ5" s="81"/>
      <c r="DK5" s="81"/>
      <c r="DL5" s="81"/>
      <c r="DM5" s="81"/>
    </row>
    <row r="6" spans="1:117" ht="15.75">
      <c r="A6" s="4">
        <v>5</v>
      </c>
      <c r="B6" s="13" t="s">
        <v>289</v>
      </c>
      <c r="C6" s="24" t="s">
        <v>138</v>
      </c>
      <c r="D6" s="11">
        <v>33722</v>
      </c>
      <c r="E6" s="4" t="s">
        <v>101</v>
      </c>
      <c r="F6" s="13" t="s">
        <v>73</v>
      </c>
      <c r="G6" s="17" t="s">
        <v>35</v>
      </c>
      <c r="H6" s="81">
        <v>8</v>
      </c>
      <c r="I6" s="81"/>
      <c r="J6" s="81">
        <v>8</v>
      </c>
      <c r="K6" s="81"/>
      <c r="L6" s="81">
        <v>8</v>
      </c>
      <c r="M6" s="81"/>
      <c r="N6" s="81">
        <v>6</v>
      </c>
      <c r="O6" s="81"/>
      <c r="P6" s="81">
        <v>7</v>
      </c>
      <c r="Q6" s="81"/>
      <c r="R6" s="81">
        <v>8</v>
      </c>
      <c r="S6" s="81"/>
      <c r="T6" s="81">
        <v>8</v>
      </c>
      <c r="U6" s="81"/>
      <c r="V6" s="81">
        <f t="shared" si="0"/>
        <v>167</v>
      </c>
      <c r="W6" s="83">
        <f t="shared" si="1"/>
        <v>7.590909090909091</v>
      </c>
      <c r="X6" s="81">
        <v>8</v>
      </c>
      <c r="Y6" s="81"/>
      <c r="Z6" s="81">
        <v>8</v>
      </c>
      <c r="AA6" s="81"/>
      <c r="AB6" s="81">
        <v>8</v>
      </c>
      <c r="AC6" s="81"/>
      <c r="AD6" s="81">
        <v>8</v>
      </c>
      <c r="AE6" s="81"/>
      <c r="AF6" s="81">
        <v>9</v>
      </c>
      <c r="AG6" s="81"/>
      <c r="AH6" s="81">
        <v>8</v>
      </c>
      <c r="AI6" s="81"/>
      <c r="AJ6" s="81">
        <f t="shared" si="2"/>
        <v>189</v>
      </c>
      <c r="AK6" s="83">
        <f t="shared" si="3"/>
        <v>8.217391304347826</v>
      </c>
      <c r="AL6" s="83">
        <f t="shared" si="4"/>
        <v>7.911111111111111</v>
      </c>
      <c r="AM6" s="43" t="str">
        <f t="shared" si="5"/>
        <v>Kh¸</v>
      </c>
      <c r="AN6" s="81">
        <f t="shared" si="6"/>
        <v>0</v>
      </c>
      <c r="AO6" s="44" t="str">
        <f t="shared" si="7"/>
        <v>Lªn líp</v>
      </c>
      <c r="AP6" s="81">
        <v>8</v>
      </c>
      <c r="AQ6" s="81"/>
      <c r="AR6" s="81">
        <v>7</v>
      </c>
      <c r="AS6" s="81"/>
      <c r="AT6" s="81">
        <v>7</v>
      </c>
      <c r="AU6" s="81"/>
      <c r="AV6" s="81">
        <v>7</v>
      </c>
      <c r="AW6" s="81"/>
      <c r="AX6" s="81">
        <v>8</v>
      </c>
      <c r="AY6" s="81"/>
      <c r="AZ6" s="81">
        <v>9</v>
      </c>
      <c r="BA6" s="81"/>
      <c r="BB6" s="81">
        <v>8</v>
      </c>
      <c r="BC6" s="81"/>
      <c r="BD6" s="81">
        <v>7</v>
      </c>
      <c r="BE6" s="81"/>
      <c r="BF6" s="81">
        <f t="shared" si="8"/>
        <v>229</v>
      </c>
      <c r="BG6" s="82">
        <f t="shared" si="9"/>
        <v>7.633333333333334</v>
      </c>
      <c r="BH6" s="81">
        <v>9</v>
      </c>
      <c r="BI6" s="81"/>
      <c r="BJ6" s="81">
        <v>8</v>
      </c>
      <c r="BK6" s="81"/>
      <c r="BL6" s="81">
        <v>7</v>
      </c>
      <c r="BM6" s="81"/>
      <c r="BN6" s="81">
        <v>7</v>
      </c>
      <c r="BO6" s="81"/>
      <c r="BP6" s="81">
        <v>9</v>
      </c>
      <c r="BQ6" s="81"/>
      <c r="BR6" s="81">
        <v>7</v>
      </c>
      <c r="BS6" s="81"/>
      <c r="BT6" s="81">
        <v>9</v>
      </c>
      <c r="BU6" s="81"/>
      <c r="BV6" s="81">
        <f t="shared" si="10"/>
        <v>208</v>
      </c>
      <c r="BW6" s="82">
        <f t="shared" si="11"/>
        <v>8</v>
      </c>
      <c r="BX6" s="82">
        <f t="shared" si="12"/>
        <v>7.803571428571429</v>
      </c>
      <c r="BY6" s="155" t="s">
        <v>511</v>
      </c>
      <c r="BZ6" s="155" t="s">
        <v>522</v>
      </c>
      <c r="CA6" s="81">
        <v>8</v>
      </c>
      <c r="CB6" s="81"/>
      <c r="CC6" s="81">
        <v>9</v>
      </c>
      <c r="CD6" s="81"/>
      <c r="CE6" s="81">
        <v>9</v>
      </c>
      <c r="CF6" s="81"/>
      <c r="CG6" s="81">
        <v>9</v>
      </c>
      <c r="CH6" s="81"/>
      <c r="CI6" s="81">
        <v>9</v>
      </c>
      <c r="CJ6" s="81"/>
      <c r="CK6" s="81">
        <v>8</v>
      </c>
      <c r="CL6" s="81"/>
      <c r="CM6" s="81">
        <v>9</v>
      </c>
      <c r="CN6" s="81"/>
      <c r="CO6" s="81">
        <f t="shared" si="13"/>
        <v>279</v>
      </c>
      <c r="CP6" s="82">
        <f t="shared" si="14"/>
        <v>8.71875</v>
      </c>
      <c r="CQ6" s="81">
        <v>9</v>
      </c>
      <c r="CR6" s="81"/>
      <c r="CS6" s="81">
        <v>9</v>
      </c>
      <c r="CT6" s="81"/>
      <c r="CU6" s="81">
        <v>8</v>
      </c>
      <c r="CV6" s="81"/>
      <c r="CW6" s="81">
        <v>9</v>
      </c>
      <c r="CX6" s="81"/>
      <c r="CY6" s="81">
        <v>10</v>
      </c>
      <c r="CZ6" s="81"/>
      <c r="DA6" s="81">
        <f t="shared" si="15"/>
        <v>209</v>
      </c>
      <c r="DB6" s="82">
        <f t="shared" si="16"/>
        <v>9.08695652173913</v>
      </c>
      <c r="DC6" s="82">
        <f aca="true" t="shared" si="17" ref="DC6:DC67">(DA6+CO6)/DC$4</f>
        <v>8.872727272727273</v>
      </c>
      <c r="DD6" s="81"/>
      <c r="DE6" s="81"/>
      <c r="DF6" s="81"/>
      <c r="DG6" s="81"/>
      <c r="DH6" s="81"/>
      <c r="DI6" s="81"/>
      <c r="DJ6" s="81"/>
      <c r="DK6" s="81"/>
      <c r="DL6" s="81"/>
      <c r="DM6" s="81"/>
    </row>
    <row r="7" spans="1:117" ht="15.75">
      <c r="A7" s="4">
        <v>50</v>
      </c>
      <c r="B7" s="13" t="s">
        <v>334</v>
      </c>
      <c r="C7" s="24" t="s">
        <v>178</v>
      </c>
      <c r="D7" s="11">
        <v>33737</v>
      </c>
      <c r="E7" s="4" t="s">
        <v>101</v>
      </c>
      <c r="F7" s="13" t="s">
        <v>44</v>
      </c>
      <c r="G7" s="17" t="s">
        <v>35</v>
      </c>
      <c r="H7" s="81">
        <v>7</v>
      </c>
      <c r="I7" s="81"/>
      <c r="J7" s="81">
        <v>6</v>
      </c>
      <c r="K7" s="81"/>
      <c r="L7" s="81">
        <v>8</v>
      </c>
      <c r="M7" s="81"/>
      <c r="N7" s="81">
        <v>7</v>
      </c>
      <c r="O7" s="81"/>
      <c r="P7" s="81">
        <v>7</v>
      </c>
      <c r="Q7" s="81"/>
      <c r="R7" s="81">
        <v>8</v>
      </c>
      <c r="S7" s="81"/>
      <c r="T7" s="81">
        <v>5</v>
      </c>
      <c r="U7" s="81"/>
      <c r="V7" s="81">
        <f t="shared" si="0"/>
        <v>158</v>
      </c>
      <c r="W7" s="83">
        <f t="shared" si="1"/>
        <v>7.181818181818182</v>
      </c>
      <c r="X7" s="81">
        <v>7</v>
      </c>
      <c r="Y7" s="81"/>
      <c r="Z7" s="81">
        <v>7</v>
      </c>
      <c r="AA7" s="81"/>
      <c r="AB7" s="81">
        <v>8</v>
      </c>
      <c r="AC7" s="81"/>
      <c r="AD7" s="81">
        <v>7</v>
      </c>
      <c r="AE7" s="81"/>
      <c r="AF7" s="81">
        <v>5</v>
      </c>
      <c r="AG7" s="81"/>
      <c r="AH7" s="81">
        <v>9</v>
      </c>
      <c r="AI7" s="81"/>
      <c r="AJ7" s="81">
        <f t="shared" si="2"/>
        <v>165</v>
      </c>
      <c r="AK7" s="83">
        <f t="shared" si="3"/>
        <v>7.173913043478261</v>
      </c>
      <c r="AL7" s="83">
        <f t="shared" si="4"/>
        <v>7.177777777777778</v>
      </c>
      <c r="AM7" s="43" t="str">
        <f t="shared" si="5"/>
        <v>Kh¸</v>
      </c>
      <c r="AN7" s="81">
        <f t="shared" si="6"/>
        <v>0</v>
      </c>
      <c r="AO7" s="44" t="str">
        <f t="shared" si="7"/>
        <v>Lªn líp</v>
      </c>
      <c r="AP7" s="81">
        <v>7</v>
      </c>
      <c r="AQ7" s="81"/>
      <c r="AR7" s="81">
        <v>6</v>
      </c>
      <c r="AS7" s="81"/>
      <c r="AT7" s="81">
        <v>7</v>
      </c>
      <c r="AU7" s="81"/>
      <c r="AV7" s="81">
        <v>8</v>
      </c>
      <c r="AW7" s="81"/>
      <c r="AX7" s="81">
        <v>8</v>
      </c>
      <c r="AY7" s="81"/>
      <c r="AZ7" s="81">
        <v>7</v>
      </c>
      <c r="BA7" s="81"/>
      <c r="BB7" s="81">
        <v>7</v>
      </c>
      <c r="BC7" s="81"/>
      <c r="BD7" s="81">
        <v>7</v>
      </c>
      <c r="BE7" s="81"/>
      <c r="BF7" s="81">
        <f t="shared" si="8"/>
        <v>213</v>
      </c>
      <c r="BG7" s="82">
        <f t="shared" si="9"/>
        <v>7.1</v>
      </c>
      <c r="BH7" s="81">
        <v>8</v>
      </c>
      <c r="BI7" s="81"/>
      <c r="BJ7" s="81">
        <v>7</v>
      </c>
      <c r="BK7" s="81"/>
      <c r="BL7" s="81">
        <v>5</v>
      </c>
      <c r="BM7" s="81"/>
      <c r="BN7" s="81">
        <v>6</v>
      </c>
      <c r="BO7" s="81"/>
      <c r="BP7" s="81">
        <v>8</v>
      </c>
      <c r="BQ7" s="81"/>
      <c r="BR7" s="81">
        <v>7</v>
      </c>
      <c r="BS7" s="81"/>
      <c r="BT7" s="81">
        <v>8</v>
      </c>
      <c r="BU7" s="81"/>
      <c r="BV7" s="81">
        <f t="shared" si="10"/>
        <v>181</v>
      </c>
      <c r="BW7" s="82">
        <f t="shared" si="11"/>
        <v>6.961538461538462</v>
      </c>
      <c r="BX7" s="82">
        <f t="shared" si="12"/>
        <v>7.035714285714286</v>
      </c>
      <c r="BY7" s="155" t="s">
        <v>511</v>
      </c>
      <c r="BZ7" s="155" t="s">
        <v>522</v>
      </c>
      <c r="CA7" s="81">
        <v>9</v>
      </c>
      <c r="CB7" s="81"/>
      <c r="CC7" s="81">
        <v>9</v>
      </c>
      <c r="CD7" s="81"/>
      <c r="CE7" s="81">
        <v>9</v>
      </c>
      <c r="CF7" s="81"/>
      <c r="CG7" s="81">
        <v>7</v>
      </c>
      <c r="CH7" s="81"/>
      <c r="CI7" s="81">
        <v>9</v>
      </c>
      <c r="CJ7" s="81"/>
      <c r="CK7" s="81">
        <v>9</v>
      </c>
      <c r="CL7" s="81"/>
      <c r="CM7" s="81">
        <v>8</v>
      </c>
      <c r="CN7" s="81"/>
      <c r="CO7" s="81">
        <f t="shared" si="13"/>
        <v>270</v>
      </c>
      <c r="CP7" s="82">
        <f t="shared" si="14"/>
        <v>8.4375</v>
      </c>
      <c r="CQ7" s="81">
        <v>8</v>
      </c>
      <c r="CR7" s="81"/>
      <c r="CS7" s="81">
        <v>9</v>
      </c>
      <c r="CT7" s="81"/>
      <c r="CU7" s="81">
        <v>9</v>
      </c>
      <c r="CV7" s="81"/>
      <c r="CW7" s="81">
        <v>9</v>
      </c>
      <c r="CX7" s="81"/>
      <c r="CY7" s="81">
        <v>10</v>
      </c>
      <c r="CZ7" s="81"/>
      <c r="DA7" s="81">
        <f t="shared" si="15"/>
        <v>209</v>
      </c>
      <c r="DB7" s="82">
        <f t="shared" si="16"/>
        <v>9.08695652173913</v>
      </c>
      <c r="DC7" s="82">
        <f t="shared" si="17"/>
        <v>8.709090909090909</v>
      </c>
      <c r="DD7" s="81"/>
      <c r="DE7" s="81"/>
      <c r="DF7" s="81"/>
      <c r="DG7" s="81"/>
      <c r="DH7" s="81"/>
      <c r="DI7" s="81"/>
      <c r="DJ7" s="81"/>
      <c r="DK7" s="81"/>
      <c r="DL7" s="81"/>
      <c r="DM7" s="81"/>
    </row>
    <row r="8" spans="1:117" ht="15.75">
      <c r="A8" s="4">
        <v>29</v>
      </c>
      <c r="B8" s="13" t="s">
        <v>310</v>
      </c>
      <c r="C8" s="24" t="s">
        <v>311</v>
      </c>
      <c r="D8" s="11">
        <v>33832</v>
      </c>
      <c r="E8" s="4" t="s">
        <v>101</v>
      </c>
      <c r="F8" s="13" t="s">
        <v>99</v>
      </c>
      <c r="G8" s="17" t="s">
        <v>34</v>
      </c>
      <c r="H8" s="81">
        <v>5</v>
      </c>
      <c r="I8" s="81"/>
      <c r="J8" s="81">
        <v>7</v>
      </c>
      <c r="K8" s="81"/>
      <c r="L8" s="81">
        <v>5</v>
      </c>
      <c r="M8" s="81"/>
      <c r="N8" s="81">
        <v>7</v>
      </c>
      <c r="O8" s="81"/>
      <c r="P8" s="81">
        <v>5</v>
      </c>
      <c r="Q8" s="81"/>
      <c r="R8" s="81">
        <v>7</v>
      </c>
      <c r="S8" s="81"/>
      <c r="T8" s="81">
        <v>5</v>
      </c>
      <c r="U8" s="81"/>
      <c r="V8" s="81">
        <f t="shared" si="0"/>
        <v>126</v>
      </c>
      <c r="W8" s="83">
        <f t="shared" si="1"/>
        <v>5.7272727272727275</v>
      </c>
      <c r="X8" s="81">
        <v>7</v>
      </c>
      <c r="Y8" s="81"/>
      <c r="Z8" s="81">
        <v>6</v>
      </c>
      <c r="AA8" s="81"/>
      <c r="AB8" s="81">
        <v>7</v>
      </c>
      <c r="AC8" s="81"/>
      <c r="AD8" s="81">
        <v>7</v>
      </c>
      <c r="AE8" s="81"/>
      <c r="AF8" s="81">
        <v>5</v>
      </c>
      <c r="AG8" s="81"/>
      <c r="AH8" s="81">
        <v>8</v>
      </c>
      <c r="AI8" s="81"/>
      <c r="AJ8" s="81">
        <f t="shared" si="2"/>
        <v>153</v>
      </c>
      <c r="AK8" s="83">
        <f t="shared" si="3"/>
        <v>6.6521739130434785</v>
      </c>
      <c r="AL8" s="83">
        <f t="shared" si="4"/>
        <v>6.2</v>
      </c>
      <c r="AM8" s="43" t="str">
        <f t="shared" si="5"/>
        <v>TB Kh¸</v>
      </c>
      <c r="AN8" s="81">
        <f t="shared" si="6"/>
        <v>0</v>
      </c>
      <c r="AO8" s="44" t="str">
        <f t="shared" si="7"/>
        <v>Lªn líp</v>
      </c>
      <c r="AP8" s="81">
        <v>7</v>
      </c>
      <c r="AQ8" s="81"/>
      <c r="AR8" s="81">
        <v>8</v>
      </c>
      <c r="AS8" s="81"/>
      <c r="AT8" s="81">
        <v>7</v>
      </c>
      <c r="AU8" s="81"/>
      <c r="AV8" s="81">
        <v>7</v>
      </c>
      <c r="AW8" s="81"/>
      <c r="AX8" s="81">
        <v>6</v>
      </c>
      <c r="AY8" s="81"/>
      <c r="AZ8" s="81">
        <v>7</v>
      </c>
      <c r="BA8" s="81"/>
      <c r="BB8" s="81">
        <v>7</v>
      </c>
      <c r="BC8" s="81"/>
      <c r="BD8" s="81">
        <v>5</v>
      </c>
      <c r="BE8" s="81"/>
      <c r="BF8" s="81">
        <f t="shared" si="8"/>
        <v>202</v>
      </c>
      <c r="BG8" s="82">
        <f t="shared" si="9"/>
        <v>6.733333333333333</v>
      </c>
      <c r="BH8" s="81">
        <v>8</v>
      </c>
      <c r="BI8" s="81"/>
      <c r="BJ8" s="81">
        <v>6</v>
      </c>
      <c r="BK8" s="81"/>
      <c r="BL8" s="81">
        <v>7</v>
      </c>
      <c r="BM8" s="81"/>
      <c r="BN8" s="81">
        <v>6</v>
      </c>
      <c r="BO8" s="81"/>
      <c r="BP8" s="81">
        <v>8</v>
      </c>
      <c r="BQ8" s="81"/>
      <c r="BR8" s="81">
        <v>7</v>
      </c>
      <c r="BS8" s="81"/>
      <c r="BT8" s="81">
        <v>7</v>
      </c>
      <c r="BU8" s="81"/>
      <c r="BV8" s="81">
        <f t="shared" si="10"/>
        <v>182</v>
      </c>
      <c r="BW8" s="82">
        <f t="shared" si="11"/>
        <v>7</v>
      </c>
      <c r="BX8" s="82">
        <f t="shared" si="12"/>
        <v>6.857142857142857</v>
      </c>
      <c r="BY8" s="155" t="s">
        <v>568</v>
      </c>
      <c r="BZ8" s="155" t="s">
        <v>522</v>
      </c>
      <c r="CA8" s="81">
        <v>8</v>
      </c>
      <c r="CB8" s="81"/>
      <c r="CC8" s="81">
        <v>6</v>
      </c>
      <c r="CD8" s="81"/>
      <c r="CE8" s="81">
        <v>7</v>
      </c>
      <c r="CF8" s="81"/>
      <c r="CG8" s="81">
        <v>8</v>
      </c>
      <c r="CH8" s="81"/>
      <c r="CI8" s="81">
        <v>8</v>
      </c>
      <c r="CJ8" s="81"/>
      <c r="CK8" s="81">
        <v>8</v>
      </c>
      <c r="CL8" s="81"/>
      <c r="CM8" s="81">
        <v>6</v>
      </c>
      <c r="CN8" s="81"/>
      <c r="CO8" s="81">
        <f t="shared" si="13"/>
        <v>233</v>
      </c>
      <c r="CP8" s="82">
        <f t="shared" si="14"/>
        <v>7.28125</v>
      </c>
      <c r="CQ8" s="81">
        <v>9</v>
      </c>
      <c r="CR8" s="81"/>
      <c r="CS8" s="81">
        <v>9</v>
      </c>
      <c r="CT8" s="81"/>
      <c r="CU8" s="81">
        <v>9</v>
      </c>
      <c r="CV8" s="81"/>
      <c r="CW8" s="81">
        <v>9</v>
      </c>
      <c r="CX8" s="81"/>
      <c r="CY8" s="81">
        <v>9</v>
      </c>
      <c r="CZ8" s="81"/>
      <c r="DA8" s="81">
        <f t="shared" si="15"/>
        <v>207</v>
      </c>
      <c r="DB8" s="82">
        <f t="shared" si="16"/>
        <v>9</v>
      </c>
      <c r="DC8" s="82">
        <f t="shared" si="17"/>
        <v>8</v>
      </c>
      <c r="DD8" s="81"/>
      <c r="DE8" s="81"/>
      <c r="DF8" s="81"/>
      <c r="DG8" s="81"/>
      <c r="DH8" s="81"/>
      <c r="DI8" s="81"/>
      <c r="DJ8" s="81"/>
      <c r="DK8" s="81"/>
      <c r="DL8" s="81"/>
      <c r="DM8" s="81"/>
    </row>
    <row r="9" spans="1:117" ht="15.75">
      <c r="A9" s="4">
        <v>23</v>
      </c>
      <c r="B9" s="13" t="s">
        <v>303</v>
      </c>
      <c r="C9" s="24" t="s">
        <v>155</v>
      </c>
      <c r="D9" s="11">
        <v>33565</v>
      </c>
      <c r="E9" s="4" t="s">
        <v>101</v>
      </c>
      <c r="F9" s="13" t="s">
        <v>76</v>
      </c>
      <c r="G9" s="17" t="s">
        <v>46</v>
      </c>
      <c r="H9" s="81">
        <v>8</v>
      </c>
      <c r="I9" s="81"/>
      <c r="J9" s="81">
        <v>6</v>
      </c>
      <c r="K9" s="81"/>
      <c r="L9" s="81">
        <v>7</v>
      </c>
      <c r="M9" s="81"/>
      <c r="N9" s="81">
        <v>5</v>
      </c>
      <c r="O9" s="81"/>
      <c r="P9" s="81">
        <v>6</v>
      </c>
      <c r="Q9" s="81"/>
      <c r="R9" s="81">
        <v>7</v>
      </c>
      <c r="S9" s="81"/>
      <c r="T9" s="81">
        <v>9</v>
      </c>
      <c r="U9" s="81"/>
      <c r="V9" s="81">
        <f t="shared" si="0"/>
        <v>153</v>
      </c>
      <c r="W9" s="83">
        <f t="shared" si="1"/>
        <v>6.954545454545454</v>
      </c>
      <c r="X9" s="81">
        <v>7</v>
      </c>
      <c r="Y9" s="81"/>
      <c r="Z9" s="81">
        <v>7</v>
      </c>
      <c r="AA9" s="81"/>
      <c r="AB9" s="81">
        <v>9</v>
      </c>
      <c r="AC9" s="81"/>
      <c r="AD9" s="81">
        <v>7</v>
      </c>
      <c r="AE9" s="81"/>
      <c r="AF9" s="81">
        <v>6</v>
      </c>
      <c r="AG9" s="81"/>
      <c r="AH9" s="81">
        <v>8</v>
      </c>
      <c r="AI9" s="81"/>
      <c r="AJ9" s="81">
        <f t="shared" si="2"/>
        <v>169</v>
      </c>
      <c r="AK9" s="83">
        <f t="shared" si="3"/>
        <v>7.3478260869565215</v>
      </c>
      <c r="AL9" s="83">
        <f t="shared" si="4"/>
        <v>7.155555555555556</v>
      </c>
      <c r="AM9" s="43" t="str">
        <f t="shared" si="5"/>
        <v>Kh¸</v>
      </c>
      <c r="AN9" s="81">
        <f t="shared" si="6"/>
        <v>0</v>
      </c>
      <c r="AO9" s="44" t="str">
        <f t="shared" si="7"/>
        <v>Lªn líp</v>
      </c>
      <c r="AP9" s="81">
        <v>6</v>
      </c>
      <c r="AQ9" s="81"/>
      <c r="AR9" s="81">
        <v>8</v>
      </c>
      <c r="AS9" s="81"/>
      <c r="AT9" s="81">
        <v>7</v>
      </c>
      <c r="AU9" s="81"/>
      <c r="AV9" s="81">
        <v>6</v>
      </c>
      <c r="AW9" s="81"/>
      <c r="AX9" s="81">
        <v>7</v>
      </c>
      <c r="AY9" s="81"/>
      <c r="AZ9" s="81">
        <v>7</v>
      </c>
      <c r="BA9" s="81"/>
      <c r="BB9" s="81">
        <v>8</v>
      </c>
      <c r="BC9" s="81"/>
      <c r="BD9" s="81">
        <v>6</v>
      </c>
      <c r="BE9" s="81"/>
      <c r="BF9" s="81">
        <f t="shared" si="8"/>
        <v>204</v>
      </c>
      <c r="BG9" s="82">
        <f t="shared" si="9"/>
        <v>6.8</v>
      </c>
      <c r="BH9" s="81">
        <v>7</v>
      </c>
      <c r="BI9" s="81"/>
      <c r="BJ9" s="81">
        <v>6</v>
      </c>
      <c r="BK9" s="81"/>
      <c r="BL9" s="81">
        <v>8</v>
      </c>
      <c r="BM9" s="81"/>
      <c r="BN9" s="81">
        <v>8</v>
      </c>
      <c r="BO9" s="81"/>
      <c r="BP9" s="81">
        <v>8</v>
      </c>
      <c r="BQ9" s="81"/>
      <c r="BR9" s="81">
        <v>8</v>
      </c>
      <c r="BS9" s="81"/>
      <c r="BT9" s="81">
        <v>8</v>
      </c>
      <c r="BU9" s="81"/>
      <c r="BV9" s="81">
        <f t="shared" si="10"/>
        <v>197</v>
      </c>
      <c r="BW9" s="82">
        <f t="shared" si="11"/>
        <v>7.576923076923077</v>
      </c>
      <c r="BX9" s="82">
        <f t="shared" si="12"/>
        <v>7.160714285714286</v>
      </c>
      <c r="BY9" s="155" t="s">
        <v>511</v>
      </c>
      <c r="BZ9" s="155" t="s">
        <v>522</v>
      </c>
      <c r="CA9" s="81">
        <v>8</v>
      </c>
      <c r="CB9" s="81"/>
      <c r="CC9" s="81">
        <v>8</v>
      </c>
      <c r="CD9" s="81"/>
      <c r="CE9" s="81">
        <v>8</v>
      </c>
      <c r="CF9" s="81"/>
      <c r="CG9" s="81">
        <v>8</v>
      </c>
      <c r="CH9" s="81"/>
      <c r="CI9" s="81">
        <v>8</v>
      </c>
      <c r="CJ9" s="81"/>
      <c r="CK9" s="81">
        <v>7</v>
      </c>
      <c r="CL9" s="81"/>
      <c r="CM9" s="81">
        <v>8</v>
      </c>
      <c r="CN9" s="81"/>
      <c r="CO9" s="81">
        <f t="shared" si="13"/>
        <v>251</v>
      </c>
      <c r="CP9" s="82">
        <f t="shared" si="14"/>
        <v>7.84375</v>
      </c>
      <c r="CQ9" s="81">
        <v>9</v>
      </c>
      <c r="CR9" s="81"/>
      <c r="CS9" s="81">
        <v>8</v>
      </c>
      <c r="CT9" s="81"/>
      <c r="CU9" s="81">
        <v>9</v>
      </c>
      <c r="CV9" s="81"/>
      <c r="CW9" s="81">
        <v>8</v>
      </c>
      <c r="CX9" s="81"/>
      <c r="CY9" s="81">
        <v>10</v>
      </c>
      <c r="CZ9" s="81"/>
      <c r="DA9" s="81">
        <f t="shared" si="15"/>
        <v>204</v>
      </c>
      <c r="DB9" s="82">
        <f t="shared" si="16"/>
        <v>8.869565217391305</v>
      </c>
      <c r="DC9" s="82">
        <f t="shared" si="17"/>
        <v>8.272727272727273</v>
      </c>
      <c r="DD9" s="81"/>
      <c r="DE9" s="81"/>
      <c r="DF9" s="81"/>
      <c r="DG9" s="81"/>
      <c r="DH9" s="81"/>
      <c r="DI9" s="81"/>
      <c r="DJ9" s="81"/>
      <c r="DK9" s="81"/>
      <c r="DL9" s="81"/>
      <c r="DM9" s="81"/>
    </row>
    <row r="10" spans="1:117" ht="15.75">
      <c r="A10" s="4">
        <v>42</v>
      </c>
      <c r="B10" s="13" t="s">
        <v>326</v>
      </c>
      <c r="C10" s="24" t="s">
        <v>325</v>
      </c>
      <c r="D10" s="11">
        <v>33578</v>
      </c>
      <c r="E10" s="4" t="s">
        <v>48</v>
      </c>
      <c r="F10" s="13" t="s">
        <v>22</v>
      </c>
      <c r="G10" s="17" t="s">
        <v>35</v>
      </c>
      <c r="H10" s="81">
        <v>8</v>
      </c>
      <c r="I10" s="81"/>
      <c r="J10" s="81">
        <v>7</v>
      </c>
      <c r="K10" s="81"/>
      <c r="L10" s="81">
        <v>7</v>
      </c>
      <c r="M10" s="81"/>
      <c r="N10" s="81">
        <v>5</v>
      </c>
      <c r="O10" s="81"/>
      <c r="P10" s="81">
        <v>5</v>
      </c>
      <c r="Q10" s="81"/>
      <c r="R10" s="81">
        <v>9</v>
      </c>
      <c r="S10" s="81"/>
      <c r="T10" s="81">
        <v>5</v>
      </c>
      <c r="U10" s="81"/>
      <c r="V10" s="81">
        <f t="shared" si="0"/>
        <v>144</v>
      </c>
      <c r="W10" s="83">
        <f t="shared" si="1"/>
        <v>6.545454545454546</v>
      </c>
      <c r="X10" s="81">
        <v>7</v>
      </c>
      <c r="Y10" s="81"/>
      <c r="Z10" s="81">
        <v>7</v>
      </c>
      <c r="AA10" s="81"/>
      <c r="AB10" s="81">
        <v>7</v>
      </c>
      <c r="AC10" s="81"/>
      <c r="AD10" s="81">
        <v>7</v>
      </c>
      <c r="AE10" s="81"/>
      <c r="AF10" s="81">
        <v>6</v>
      </c>
      <c r="AG10" s="81"/>
      <c r="AH10" s="81">
        <v>9</v>
      </c>
      <c r="AI10" s="81"/>
      <c r="AJ10" s="81">
        <f t="shared" si="2"/>
        <v>166</v>
      </c>
      <c r="AK10" s="83">
        <f t="shared" si="3"/>
        <v>7.217391304347826</v>
      </c>
      <c r="AL10" s="83">
        <f t="shared" si="4"/>
        <v>6.888888888888889</v>
      </c>
      <c r="AM10" s="43" t="str">
        <f t="shared" si="5"/>
        <v>TB Kh¸</v>
      </c>
      <c r="AN10" s="81">
        <f t="shared" si="6"/>
        <v>0</v>
      </c>
      <c r="AO10" s="44" t="str">
        <f t="shared" si="7"/>
        <v>Lªn líp</v>
      </c>
      <c r="AP10" s="81">
        <v>6</v>
      </c>
      <c r="AQ10" s="81"/>
      <c r="AR10" s="81">
        <v>7</v>
      </c>
      <c r="AS10" s="81"/>
      <c r="AT10" s="81">
        <v>6</v>
      </c>
      <c r="AU10" s="81"/>
      <c r="AV10" s="81">
        <v>7</v>
      </c>
      <c r="AW10" s="81"/>
      <c r="AX10" s="81">
        <v>5</v>
      </c>
      <c r="AY10" s="81"/>
      <c r="AZ10" s="81">
        <v>7</v>
      </c>
      <c r="BA10" s="81"/>
      <c r="BB10" s="81">
        <v>7</v>
      </c>
      <c r="BC10" s="81"/>
      <c r="BD10" s="81">
        <v>6</v>
      </c>
      <c r="BE10" s="81"/>
      <c r="BF10" s="81">
        <f t="shared" si="8"/>
        <v>190</v>
      </c>
      <c r="BG10" s="82">
        <f t="shared" si="9"/>
        <v>6.333333333333333</v>
      </c>
      <c r="BH10" s="81">
        <v>6</v>
      </c>
      <c r="BI10" s="81"/>
      <c r="BJ10" s="81">
        <v>8</v>
      </c>
      <c r="BK10" s="81"/>
      <c r="BL10" s="81">
        <v>6</v>
      </c>
      <c r="BM10" s="81"/>
      <c r="BN10" s="81">
        <v>7</v>
      </c>
      <c r="BO10" s="81"/>
      <c r="BP10" s="81">
        <v>9</v>
      </c>
      <c r="BQ10" s="81"/>
      <c r="BR10" s="81">
        <v>7</v>
      </c>
      <c r="BS10" s="81"/>
      <c r="BT10" s="81">
        <v>8</v>
      </c>
      <c r="BU10" s="81"/>
      <c r="BV10" s="81">
        <f t="shared" si="10"/>
        <v>192</v>
      </c>
      <c r="BW10" s="82">
        <f t="shared" si="11"/>
        <v>7.384615384615385</v>
      </c>
      <c r="BX10" s="82">
        <f t="shared" si="12"/>
        <v>6.821428571428571</v>
      </c>
      <c r="BY10" s="155" t="s">
        <v>568</v>
      </c>
      <c r="BZ10" s="155" t="s">
        <v>522</v>
      </c>
      <c r="CA10" s="81">
        <v>6</v>
      </c>
      <c r="CB10" s="81"/>
      <c r="CC10" s="81">
        <v>9</v>
      </c>
      <c r="CD10" s="81"/>
      <c r="CE10" s="81">
        <v>7</v>
      </c>
      <c r="CF10" s="81"/>
      <c r="CG10" s="81">
        <v>8</v>
      </c>
      <c r="CH10" s="81"/>
      <c r="CI10" s="81">
        <v>8</v>
      </c>
      <c r="CJ10" s="81"/>
      <c r="CK10" s="81">
        <v>7</v>
      </c>
      <c r="CL10" s="81"/>
      <c r="CM10" s="81">
        <v>8</v>
      </c>
      <c r="CN10" s="81"/>
      <c r="CO10" s="81">
        <f t="shared" si="13"/>
        <v>244</v>
      </c>
      <c r="CP10" s="82">
        <f t="shared" si="14"/>
        <v>7.625</v>
      </c>
      <c r="CQ10" s="81">
        <v>8</v>
      </c>
      <c r="CR10" s="81"/>
      <c r="CS10" s="81">
        <v>8</v>
      </c>
      <c r="CT10" s="81"/>
      <c r="CU10" s="81">
        <v>9</v>
      </c>
      <c r="CV10" s="81"/>
      <c r="CW10" s="81">
        <v>9</v>
      </c>
      <c r="CX10" s="81"/>
      <c r="CY10" s="81">
        <v>10</v>
      </c>
      <c r="CZ10" s="81"/>
      <c r="DA10" s="81">
        <f t="shared" si="15"/>
        <v>203</v>
      </c>
      <c r="DB10" s="82">
        <f t="shared" si="16"/>
        <v>8.826086956521738</v>
      </c>
      <c r="DC10" s="82">
        <f t="shared" si="17"/>
        <v>8.127272727272727</v>
      </c>
      <c r="DD10" s="81"/>
      <c r="DE10" s="81"/>
      <c r="DF10" s="81"/>
      <c r="DG10" s="81"/>
      <c r="DH10" s="81"/>
      <c r="DI10" s="81"/>
      <c r="DJ10" s="81"/>
      <c r="DK10" s="81"/>
      <c r="DL10" s="81"/>
      <c r="DM10" s="81"/>
    </row>
    <row r="11" spans="1:117" ht="15.75">
      <c r="A11" s="4">
        <v>49</v>
      </c>
      <c r="B11" s="13" t="s">
        <v>225</v>
      </c>
      <c r="C11" s="24" t="s">
        <v>88</v>
      </c>
      <c r="D11" s="11">
        <v>33961</v>
      </c>
      <c r="E11" s="4" t="s">
        <v>101</v>
      </c>
      <c r="F11" s="13" t="s">
        <v>22</v>
      </c>
      <c r="G11" s="17" t="s">
        <v>35</v>
      </c>
      <c r="H11" s="81">
        <v>8</v>
      </c>
      <c r="I11" s="81"/>
      <c r="J11" s="81">
        <v>7</v>
      </c>
      <c r="K11" s="81"/>
      <c r="L11" s="81">
        <v>6</v>
      </c>
      <c r="M11" s="81"/>
      <c r="N11" s="81">
        <v>6</v>
      </c>
      <c r="O11" s="81"/>
      <c r="P11" s="81">
        <v>6</v>
      </c>
      <c r="Q11" s="81"/>
      <c r="R11" s="81">
        <v>8</v>
      </c>
      <c r="S11" s="81"/>
      <c r="T11" s="81">
        <v>8</v>
      </c>
      <c r="U11" s="81"/>
      <c r="V11" s="81">
        <f t="shared" si="0"/>
        <v>150</v>
      </c>
      <c r="W11" s="83">
        <f t="shared" si="1"/>
        <v>6.818181818181818</v>
      </c>
      <c r="X11" s="81">
        <v>8</v>
      </c>
      <c r="Y11" s="81"/>
      <c r="Z11" s="81">
        <v>7</v>
      </c>
      <c r="AA11" s="81"/>
      <c r="AB11" s="81">
        <v>8</v>
      </c>
      <c r="AC11" s="81"/>
      <c r="AD11" s="81">
        <v>7</v>
      </c>
      <c r="AE11" s="81"/>
      <c r="AF11" s="81">
        <v>5</v>
      </c>
      <c r="AG11" s="81"/>
      <c r="AH11" s="81">
        <v>8</v>
      </c>
      <c r="AI11" s="81"/>
      <c r="AJ11" s="81">
        <f t="shared" si="2"/>
        <v>163</v>
      </c>
      <c r="AK11" s="83">
        <f t="shared" si="3"/>
        <v>7.086956521739131</v>
      </c>
      <c r="AL11" s="83">
        <f t="shared" si="4"/>
        <v>6.955555555555556</v>
      </c>
      <c r="AM11" s="43" t="str">
        <f t="shared" si="5"/>
        <v>TB Kh¸</v>
      </c>
      <c r="AN11" s="81">
        <f t="shared" si="6"/>
        <v>0</v>
      </c>
      <c r="AO11" s="44" t="str">
        <f t="shared" si="7"/>
        <v>Lªn líp</v>
      </c>
      <c r="AP11" s="81">
        <v>8</v>
      </c>
      <c r="AQ11" s="81"/>
      <c r="AR11" s="81">
        <v>7</v>
      </c>
      <c r="AS11" s="81"/>
      <c r="AT11" s="81">
        <v>8</v>
      </c>
      <c r="AU11" s="81"/>
      <c r="AV11" s="81">
        <v>8</v>
      </c>
      <c r="AW11" s="81"/>
      <c r="AX11" s="81">
        <v>5</v>
      </c>
      <c r="AY11" s="81"/>
      <c r="AZ11" s="81">
        <v>7</v>
      </c>
      <c r="BA11" s="81"/>
      <c r="BB11" s="81">
        <v>7</v>
      </c>
      <c r="BC11" s="81"/>
      <c r="BD11" s="81">
        <v>7</v>
      </c>
      <c r="BE11" s="81"/>
      <c r="BF11" s="81">
        <f t="shared" si="8"/>
        <v>217</v>
      </c>
      <c r="BG11" s="82">
        <f t="shared" si="9"/>
        <v>7.233333333333333</v>
      </c>
      <c r="BH11" s="81">
        <v>8</v>
      </c>
      <c r="BI11" s="81"/>
      <c r="BJ11" s="81">
        <v>7</v>
      </c>
      <c r="BK11" s="81"/>
      <c r="BL11" s="81">
        <v>7</v>
      </c>
      <c r="BM11" s="81"/>
      <c r="BN11" s="81">
        <v>8</v>
      </c>
      <c r="BO11" s="81"/>
      <c r="BP11" s="81">
        <v>8</v>
      </c>
      <c r="BQ11" s="81"/>
      <c r="BR11" s="81">
        <v>8</v>
      </c>
      <c r="BS11" s="81"/>
      <c r="BT11" s="81">
        <v>7</v>
      </c>
      <c r="BU11" s="81"/>
      <c r="BV11" s="81">
        <f t="shared" si="10"/>
        <v>197</v>
      </c>
      <c r="BW11" s="82">
        <f t="shared" si="11"/>
        <v>7.576923076923077</v>
      </c>
      <c r="BX11" s="82">
        <f t="shared" si="12"/>
        <v>7.392857142857143</v>
      </c>
      <c r="BY11" s="155" t="s">
        <v>511</v>
      </c>
      <c r="BZ11" s="155" t="s">
        <v>522</v>
      </c>
      <c r="CA11" s="81">
        <v>7</v>
      </c>
      <c r="CB11" s="81"/>
      <c r="CC11" s="81">
        <v>9</v>
      </c>
      <c r="CD11" s="81"/>
      <c r="CE11" s="81">
        <v>7</v>
      </c>
      <c r="CF11" s="81"/>
      <c r="CG11" s="81">
        <v>8</v>
      </c>
      <c r="CH11" s="81"/>
      <c r="CI11" s="81">
        <v>9</v>
      </c>
      <c r="CJ11" s="81"/>
      <c r="CK11" s="81">
        <v>8</v>
      </c>
      <c r="CL11" s="81"/>
      <c r="CM11" s="81">
        <v>7</v>
      </c>
      <c r="CN11" s="81"/>
      <c r="CO11" s="81">
        <f t="shared" si="13"/>
        <v>251</v>
      </c>
      <c r="CP11" s="82">
        <f t="shared" si="14"/>
        <v>7.84375</v>
      </c>
      <c r="CQ11" s="81">
        <v>9</v>
      </c>
      <c r="CR11" s="81"/>
      <c r="CS11" s="81">
        <v>9</v>
      </c>
      <c r="CT11" s="81"/>
      <c r="CU11" s="81">
        <v>8</v>
      </c>
      <c r="CV11" s="81"/>
      <c r="CW11" s="81">
        <v>9</v>
      </c>
      <c r="CX11" s="81"/>
      <c r="CY11" s="81">
        <v>9</v>
      </c>
      <c r="CZ11" s="81"/>
      <c r="DA11" s="81">
        <f t="shared" si="15"/>
        <v>203</v>
      </c>
      <c r="DB11" s="82">
        <f t="shared" si="16"/>
        <v>8.826086956521738</v>
      </c>
      <c r="DC11" s="82">
        <f t="shared" si="17"/>
        <v>8.254545454545454</v>
      </c>
      <c r="DD11" s="81"/>
      <c r="DE11" s="81"/>
      <c r="DF11" s="81"/>
      <c r="DG11" s="81"/>
      <c r="DH11" s="81"/>
      <c r="DI11" s="81"/>
      <c r="DJ11" s="81"/>
      <c r="DK11" s="81"/>
      <c r="DL11" s="81"/>
      <c r="DM11" s="81"/>
    </row>
    <row r="12" spans="1:117" ht="15.75">
      <c r="A12" s="4">
        <v>2</v>
      </c>
      <c r="B12" s="13" t="s">
        <v>137</v>
      </c>
      <c r="C12" s="24" t="s">
        <v>113</v>
      </c>
      <c r="D12" s="11">
        <v>33918</v>
      </c>
      <c r="E12" s="4" t="s">
        <v>101</v>
      </c>
      <c r="F12" s="13" t="s">
        <v>76</v>
      </c>
      <c r="G12" s="17" t="s">
        <v>286</v>
      </c>
      <c r="H12" s="81">
        <v>8</v>
      </c>
      <c r="I12" s="81"/>
      <c r="J12" s="81">
        <v>6</v>
      </c>
      <c r="K12" s="81"/>
      <c r="L12" s="81">
        <v>6</v>
      </c>
      <c r="M12" s="81"/>
      <c r="N12" s="81">
        <v>5</v>
      </c>
      <c r="O12" s="81"/>
      <c r="P12" s="81">
        <v>6</v>
      </c>
      <c r="Q12" s="81"/>
      <c r="R12" s="81">
        <v>6</v>
      </c>
      <c r="S12" s="81"/>
      <c r="T12" s="81">
        <v>8</v>
      </c>
      <c r="U12" s="81"/>
      <c r="V12" s="81">
        <f t="shared" si="0"/>
        <v>137</v>
      </c>
      <c r="W12" s="83">
        <f t="shared" si="1"/>
        <v>6.2272727272727275</v>
      </c>
      <c r="X12" s="81">
        <v>8</v>
      </c>
      <c r="Y12" s="81"/>
      <c r="Z12" s="81">
        <v>7</v>
      </c>
      <c r="AA12" s="81"/>
      <c r="AB12" s="81">
        <v>6</v>
      </c>
      <c r="AC12" s="81"/>
      <c r="AD12" s="81">
        <v>8</v>
      </c>
      <c r="AE12" s="81"/>
      <c r="AF12" s="81">
        <v>6</v>
      </c>
      <c r="AG12" s="81"/>
      <c r="AH12" s="81">
        <v>8</v>
      </c>
      <c r="AI12" s="81"/>
      <c r="AJ12" s="81">
        <f t="shared" si="2"/>
        <v>163</v>
      </c>
      <c r="AK12" s="83">
        <f t="shared" si="3"/>
        <v>7.086956521739131</v>
      </c>
      <c r="AL12" s="83">
        <f t="shared" si="4"/>
        <v>6.666666666666667</v>
      </c>
      <c r="AM12" s="43" t="str">
        <f t="shared" si="5"/>
        <v>TB Kh¸</v>
      </c>
      <c r="AN12" s="81">
        <f t="shared" si="6"/>
        <v>0</v>
      </c>
      <c r="AO12" s="44" t="str">
        <f t="shared" si="7"/>
        <v>Lªn líp</v>
      </c>
      <c r="AP12" s="81">
        <v>7</v>
      </c>
      <c r="AQ12" s="81"/>
      <c r="AR12" s="81">
        <v>8</v>
      </c>
      <c r="AS12" s="81"/>
      <c r="AT12" s="81">
        <v>7</v>
      </c>
      <c r="AU12" s="81"/>
      <c r="AV12" s="81">
        <v>7</v>
      </c>
      <c r="AW12" s="81"/>
      <c r="AX12" s="81">
        <v>8</v>
      </c>
      <c r="AY12" s="81"/>
      <c r="AZ12" s="81">
        <v>7</v>
      </c>
      <c r="BA12" s="81"/>
      <c r="BB12" s="81">
        <v>7</v>
      </c>
      <c r="BC12" s="81"/>
      <c r="BD12" s="81">
        <v>5</v>
      </c>
      <c r="BE12" s="81"/>
      <c r="BF12" s="81">
        <f t="shared" si="8"/>
        <v>208</v>
      </c>
      <c r="BG12" s="82">
        <f t="shared" si="9"/>
        <v>6.933333333333334</v>
      </c>
      <c r="BH12" s="81">
        <v>7</v>
      </c>
      <c r="BI12" s="81"/>
      <c r="BJ12" s="81">
        <v>7</v>
      </c>
      <c r="BK12" s="81"/>
      <c r="BL12" s="81">
        <v>5</v>
      </c>
      <c r="BM12" s="81"/>
      <c r="BN12" s="81">
        <v>7</v>
      </c>
      <c r="BO12" s="81"/>
      <c r="BP12" s="81">
        <v>9</v>
      </c>
      <c r="BQ12" s="81"/>
      <c r="BR12" s="81">
        <v>7</v>
      </c>
      <c r="BS12" s="81"/>
      <c r="BT12" s="81">
        <v>8</v>
      </c>
      <c r="BU12" s="81"/>
      <c r="BV12" s="81">
        <f t="shared" si="10"/>
        <v>187</v>
      </c>
      <c r="BW12" s="82">
        <f t="shared" si="11"/>
        <v>7.1923076923076925</v>
      </c>
      <c r="BX12" s="82">
        <f t="shared" si="12"/>
        <v>7.053571428571429</v>
      </c>
      <c r="BY12" s="155" t="s">
        <v>511</v>
      </c>
      <c r="BZ12" s="155" t="s">
        <v>522</v>
      </c>
      <c r="CA12" s="81">
        <v>7</v>
      </c>
      <c r="CB12" s="81"/>
      <c r="CC12" s="81">
        <v>9</v>
      </c>
      <c r="CD12" s="81"/>
      <c r="CE12" s="81">
        <v>8</v>
      </c>
      <c r="CF12" s="81"/>
      <c r="CG12" s="81">
        <v>9</v>
      </c>
      <c r="CH12" s="81"/>
      <c r="CI12" s="81">
        <v>8</v>
      </c>
      <c r="CJ12" s="81"/>
      <c r="CK12" s="81">
        <v>6</v>
      </c>
      <c r="CL12" s="81"/>
      <c r="CM12" s="81">
        <v>9</v>
      </c>
      <c r="CN12" s="81"/>
      <c r="CO12" s="81">
        <f t="shared" si="13"/>
        <v>258</v>
      </c>
      <c r="CP12" s="82">
        <f t="shared" si="14"/>
        <v>8.0625</v>
      </c>
      <c r="CQ12" s="81">
        <v>8</v>
      </c>
      <c r="CR12" s="81"/>
      <c r="CS12" s="81">
        <v>9</v>
      </c>
      <c r="CT12" s="81"/>
      <c r="CU12" s="81">
        <v>7</v>
      </c>
      <c r="CV12" s="81"/>
      <c r="CW12" s="81">
        <v>9</v>
      </c>
      <c r="CX12" s="81"/>
      <c r="CY12" s="81">
        <v>10</v>
      </c>
      <c r="CZ12" s="81"/>
      <c r="DA12" s="81">
        <f t="shared" si="15"/>
        <v>201</v>
      </c>
      <c r="DB12" s="82">
        <f t="shared" si="16"/>
        <v>8.73913043478261</v>
      </c>
      <c r="DC12" s="82">
        <f t="shared" si="17"/>
        <v>8.345454545454546</v>
      </c>
      <c r="DD12" s="81"/>
      <c r="DE12" s="81"/>
      <c r="DF12" s="81"/>
      <c r="DG12" s="81"/>
      <c r="DH12" s="81"/>
      <c r="DI12" s="81"/>
      <c r="DJ12" s="81"/>
      <c r="DK12" s="81"/>
      <c r="DL12" s="81"/>
      <c r="DM12" s="81"/>
    </row>
    <row r="13" spans="1:117" ht="15.75">
      <c r="A13" s="4">
        <v>37</v>
      </c>
      <c r="B13" s="13" t="s">
        <v>121</v>
      </c>
      <c r="C13" s="24" t="s">
        <v>243</v>
      </c>
      <c r="D13" s="11">
        <v>33948</v>
      </c>
      <c r="E13" s="4" t="s">
        <v>101</v>
      </c>
      <c r="F13" s="13" t="s">
        <v>321</v>
      </c>
      <c r="G13" s="17" t="s">
        <v>46</v>
      </c>
      <c r="H13" s="81">
        <v>7</v>
      </c>
      <c r="I13" s="81"/>
      <c r="J13" s="81">
        <v>6</v>
      </c>
      <c r="K13" s="81"/>
      <c r="L13" s="81">
        <v>6</v>
      </c>
      <c r="M13" s="81"/>
      <c r="N13" s="81">
        <v>7</v>
      </c>
      <c r="O13" s="81"/>
      <c r="P13" s="81">
        <v>8</v>
      </c>
      <c r="Q13" s="81"/>
      <c r="R13" s="81">
        <v>7</v>
      </c>
      <c r="S13" s="81"/>
      <c r="T13" s="81">
        <v>8</v>
      </c>
      <c r="U13" s="81"/>
      <c r="V13" s="81">
        <f t="shared" si="0"/>
        <v>154</v>
      </c>
      <c r="W13" s="83">
        <f t="shared" si="1"/>
        <v>7</v>
      </c>
      <c r="X13" s="81">
        <v>8</v>
      </c>
      <c r="Y13" s="81"/>
      <c r="Z13" s="81">
        <v>7</v>
      </c>
      <c r="AA13" s="81"/>
      <c r="AB13" s="81">
        <v>7</v>
      </c>
      <c r="AC13" s="81"/>
      <c r="AD13" s="81">
        <v>6</v>
      </c>
      <c r="AE13" s="81"/>
      <c r="AF13" s="81">
        <v>5</v>
      </c>
      <c r="AG13" s="81"/>
      <c r="AH13" s="81">
        <v>7</v>
      </c>
      <c r="AI13" s="81"/>
      <c r="AJ13" s="81">
        <f t="shared" si="2"/>
        <v>151</v>
      </c>
      <c r="AK13" s="83">
        <f t="shared" si="3"/>
        <v>6.565217391304348</v>
      </c>
      <c r="AL13" s="83">
        <f t="shared" si="4"/>
        <v>6.777777777777778</v>
      </c>
      <c r="AM13" s="43" t="str">
        <f t="shared" si="5"/>
        <v>TB Kh¸</v>
      </c>
      <c r="AN13" s="81">
        <f t="shared" si="6"/>
        <v>0</v>
      </c>
      <c r="AO13" s="44" t="str">
        <f t="shared" si="7"/>
        <v>Lªn líp</v>
      </c>
      <c r="AP13" s="81">
        <v>7</v>
      </c>
      <c r="AQ13" s="81"/>
      <c r="AR13" s="81">
        <v>8</v>
      </c>
      <c r="AS13" s="81"/>
      <c r="AT13" s="81">
        <v>8</v>
      </c>
      <c r="AU13" s="81"/>
      <c r="AV13" s="81">
        <v>6</v>
      </c>
      <c r="AW13" s="81"/>
      <c r="AX13" s="81">
        <v>6</v>
      </c>
      <c r="AY13" s="81"/>
      <c r="AZ13" s="81">
        <v>8</v>
      </c>
      <c r="BA13" s="81"/>
      <c r="BB13" s="81">
        <v>7</v>
      </c>
      <c r="BC13" s="81"/>
      <c r="BD13" s="81">
        <v>7</v>
      </c>
      <c r="BE13" s="81"/>
      <c r="BF13" s="81">
        <f t="shared" si="8"/>
        <v>216</v>
      </c>
      <c r="BG13" s="82">
        <f t="shared" si="9"/>
        <v>7.2</v>
      </c>
      <c r="BH13" s="81">
        <v>7</v>
      </c>
      <c r="BI13" s="81"/>
      <c r="BJ13" s="81">
        <v>7</v>
      </c>
      <c r="BK13" s="81"/>
      <c r="BL13" s="81">
        <v>7</v>
      </c>
      <c r="BM13" s="81"/>
      <c r="BN13" s="81">
        <v>6</v>
      </c>
      <c r="BO13" s="81"/>
      <c r="BP13" s="81">
        <v>9</v>
      </c>
      <c r="BQ13" s="81"/>
      <c r="BR13" s="81">
        <v>7</v>
      </c>
      <c r="BS13" s="81"/>
      <c r="BT13" s="81">
        <v>9</v>
      </c>
      <c r="BU13" s="81"/>
      <c r="BV13" s="81">
        <f t="shared" si="10"/>
        <v>194</v>
      </c>
      <c r="BW13" s="82">
        <f t="shared" si="11"/>
        <v>7.461538461538462</v>
      </c>
      <c r="BX13" s="82">
        <f t="shared" si="12"/>
        <v>7.321428571428571</v>
      </c>
      <c r="BY13" s="155" t="s">
        <v>511</v>
      </c>
      <c r="BZ13" s="155" t="s">
        <v>522</v>
      </c>
      <c r="CA13" s="81">
        <v>8</v>
      </c>
      <c r="CB13" s="81"/>
      <c r="CC13" s="81">
        <v>9</v>
      </c>
      <c r="CD13" s="81"/>
      <c r="CE13" s="81">
        <v>8</v>
      </c>
      <c r="CF13" s="81"/>
      <c r="CG13" s="81">
        <v>7</v>
      </c>
      <c r="CH13" s="81"/>
      <c r="CI13" s="81">
        <v>8</v>
      </c>
      <c r="CJ13" s="81"/>
      <c r="CK13" s="81">
        <v>7</v>
      </c>
      <c r="CL13" s="81"/>
      <c r="CM13" s="81">
        <v>9</v>
      </c>
      <c r="CN13" s="81"/>
      <c r="CO13" s="81">
        <f t="shared" si="13"/>
        <v>255</v>
      </c>
      <c r="CP13" s="82">
        <f t="shared" si="14"/>
        <v>7.96875</v>
      </c>
      <c r="CQ13" s="81">
        <v>9</v>
      </c>
      <c r="CR13" s="81"/>
      <c r="CS13" s="81">
        <v>8</v>
      </c>
      <c r="CT13" s="81"/>
      <c r="CU13" s="81">
        <v>9</v>
      </c>
      <c r="CV13" s="81"/>
      <c r="CW13" s="81">
        <v>9</v>
      </c>
      <c r="CX13" s="81"/>
      <c r="CY13" s="81">
        <v>9</v>
      </c>
      <c r="CZ13" s="81"/>
      <c r="DA13" s="81">
        <f t="shared" si="15"/>
        <v>201</v>
      </c>
      <c r="DB13" s="82">
        <f t="shared" si="16"/>
        <v>8.73913043478261</v>
      </c>
      <c r="DC13" s="82">
        <f t="shared" si="17"/>
        <v>8.290909090909091</v>
      </c>
      <c r="DD13" s="81"/>
      <c r="DE13" s="81"/>
      <c r="DF13" s="81"/>
      <c r="DG13" s="81"/>
      <c r="DH13" s="81"/>
      <c r="DI13" s="81"/>
      <c r="DJ13" s="81"/>
      <c r="DK13" s="81"/>
      <c r="DL13" s="81"/>
      <c r="DM13" s="81"/>
    </row>
    <row r="14" spans="1:117" ht="15.75">
      <c r="A14" s="4">
        <v>16</v>
      </c>
      <c r="B14" s="13" t="s">
        <v>298</v>
      </c>
      <c r="C14" s="24" t="s">
        <v>51</v>
      </c>
      <c r="D14" s="11">
        <v>33694</v>
      </c>
      <c r="E14" s="4" t="s">
        <v>101</v>
      </c>
      <c r="F14" s="13" t="s">
        <v>45</v>
      </c>
      <c r="G14" s="17" t="s">
        <v>35</v>
      </c>
      <c r="H14" s="81">
        <v>6</v>
      </c>
      <c r="I14" s="81"/>
      <c r="J14" s="81">
        <v>7</v>
      </c>
      <c r="K14" s="81"/>
      <c r="L14" s="81">
        <v>7</v>
      </c>
      <c r="M14" s="81"/>
      <c r="N14" s="81">
        <v>5</v>
      </c>
      <c r="O14" s="81"/>
      <c r="P14" s="81">
        <v>7</v>
      </c>
      <c r="Q14" s="81"/>
      <c r="R14" s="81">
        <v>7</v>
      </c>
      <c r="S14" s="81"/>
      <c r="T14" s="81">
        <v>8</v>
      </c>
      <c r="U14" s="81"/>
      <c r="V14" s="81">
        <f t="shared" si="0"/>
        <v>152</v>
      </c>
      <c r="W14" s="83">
        <f t="shared" si="1"/>
        <v>6.909090909090909</v>
      </c>
      <c r="X14" s="81">
        <v>7</v>
      </c>
      <c r="Y14" s="81"/>
      <c r="Z14" s="81">
        <v>7</v>
      </c>
      <c r="AA14" s="81"/>
      <c r="AB14" s="81">
        <v>8</v>
      </c>
      <c r="AC14" s="81"/>
      <c r="AD14" s="81">
        <v>7</v>
      </c>
      <c r="AE14" s="81"/>
      <c r="AF14" s="81">
        <v>6</v>
      </c>
      <c r="AG14" s="81"/>
      <c r="AH14" s="81">
        <v>9</v>
      </c>
      <c r="AI14" s="81"/>
      <c r="AJ14" s="81">
        <f t="shared" si="2"/>
        <v>170</v>
      </c>
      <c r="AK14" s="83">
        <f t="shared" si="3"/>
        <v>7.391304347826087</v>
      </c>
      <c r="AL14" s="83">
        <f t="shared" si="4"/>
        <v>7.155555555555556</v>
      </c>
      <c r="AM14" s="43" t="str">
        <f t="shared" si="5"/>
        <v>Kh¸</v>
      </c>
      <c r="AN14" s="81">
        <f t="shared" si="6"/>
        <v>0</v>
      </c>
      <c r="AO14" s="44" t="str">
        <f t="shared" si="7"/>
        <v>Lªn líp</v>
      </c>
      <c r="AP14" s="81">
        <v>8</v>
      </c>
      <c r="AQ14" s="81"/>
      <c r="AR14" s="81">
        <v>9</v>
      </c>
      <c r="AS14" s="81"/>
      <c r="AT14" s="81">
        <v>7</v>
      </c>
      <c r="AU14" s="81"/>
      <c r="AV14" s="81">
        <v>8</v>
      </c>
      <c r="AW14" s="81"/>
      <c r="AX14" s="81">
        <v>8</v>
      </c>
      <c r="AY14" s="81"/>
      <c r="AZ14" s="81">
        <v>7</v>
      </c>
      <c r="BA14" s="81"/>
      <c r="BB14" s="81">
        <v>8</v>
      </c>
      <c r="BC14" s="81"/>
      <c r="BD14" s="81">
        <v>5</v>
      </c>
      <c r="BE14" s="81"/>
      <c r="BF14" s="81">
        <f t="shared" si="8"/>
        <v>222</v>
      </c>
      <c r="BG14" s="82">
        <f t="shared" si="9"/>
        <v>7.4</v>
      </c>
      <c r="BH14" s="81">
        <v>9</v>
      </c>
      <c r="BI14" s="81"/>
      <c r="BJ14" s="81">
        <v>7</v>
      </c>
      <c r="BK14" s="81"/>
      <c r="BL14" s="81">
        <v>7</v>
      </c>
      <c r="BM14" s="81"/>
      <c r="BN14" s="81">
        <v>7</v>
      </c>
      <c r="BO14" s="81"/>
      <c r="BP14" s="81">
        <v>8</v>
      </c>
      <c r="BQ14" s="81"/>
      <c r="BR14" s="81">
        <v>8</v>
      </c>
      <c r="BS14" s="81"/>
      <c r="BT14" s="81">
        <v>9</v>
      </c>
      <c r="BU14" s="81"/>
      <c r="BV14" s="81">
        <f t="shared" si="10"/>
        <v>202</v>
      </c>
      <c r="BW14" s="82">
        <f t="shared" si="11"/>
        <v>7.769230769230769</v>
      </c>
      <c r="BX14" s="82">
        <f t="shared" si="12"/>
        <v>7.571428571428571</v>
      </c>
      <c r="BY14" s="155" t="s">
        <v>511</v>
      </c>
      <c r="BZ14" s="155" t="s">
        <v>522</v>
      </c>
      <c r="CA14" s="81">
        <v>8</v>
      </c>
      <c r="CB14" s="81"/>
      <c r="CC14" s="81">
        <v>9</v>
      </c>
      <c r="CD14" s="81"/>
      <c r="CE14" s="81">
        <v>9</v>
      </c>
      <c r="CF14" s="81"/>
      <c r="CG14" s="81">
        <v>9</v>
      </c>
      <c r="CH14" s="81"/>
      <c r="CI14" s="81">
        <v>9</v>
      </c>
      <c r="CJ14" s="81"/>
      <c r="CK14" s="81">
        <v>8</v>
      </c>
      <c r="CL14" s="81"/>
      <c r="CM14" s="81">
        <v>9</v>
      </c>
      <c r="CN14" s="81"/>
      <c r="CO14" s="81">
        <f t="shared" si="13"/>
        <v>279</v>
      </c>
      <c r="CP14" s="82">
        <f t="shared" si="14"/>
        <v>8.71875</v>
      </c>
      <c r="CQ14" s="81">
        <v>9</v>
      </c>
      <c r="CR14" s="81"/>
      <c r="CS14" s="81">
        <v>9</v>
      </c>
      <c r="CT14" s="81"/>
      <c r="CU14" s="81">
        <v>9</v>
      </c>
      <c r="CV14" s="81"/>
      <c r="CW14" s="81">
        <v>8</v>
      </c>
      <c r="CX14" s="81"/>
      <c r="CY14" s="81">
        <v>8</v>
      </c>
      <c r="CZ14" s="81"/>
      <c r="DA14" s="81">
        <f t="shared" si="15"/>
        <v>198</v>
      </c>
      <c r="DB14" s="82">
        <f t="shared" si="16"/>
        <v>8.608695652173912</v>
      </c>
      <c r="DC14" s="82">
        <f t="shared" si="17"/>
        <v>8.672727272727272</v>
      </c>
      <c r="DD14" s="81"/>
      <c r="DE14" s="81"/>
      <c r="DF14" s="81"/>
      <c r="DG14" s="81"/>
      <c r="DH14" s="81"/>
      <c r="DI14" s="81"/>
      <c r="DJ14" s="81"/>
      <c r="DK14" s="81"/>
      <c r="DL14" s="81"/>
      <c r="DM14" s="81"/>
    </row>
    <row r="15" spans="1:117" ht="15.75">
      <c r="A15" s="4">
        <v>21</v>
      </c>
      <c r="B15" s="13" t="s">
        <v>153</v>
      </c>
      <c r="C15" s="24" t="s">
        <v>301</v>
      </c>
      <c r="D15" s="11">
        <v>33651</v>
      </c>
      <c r="E15" s="4" t="s">
        <v>101</v>
      </c>
      <c r="F15" s="13" t="s">
        <v>22</v>
      </c>
      <c r="G15" s="17" t="s">
        <v>35</v>
      </c>
      <c r="H15" s="81">
        <v>6</v>
      </c>
      <c r="I15" s="81"/>
      <c r="J15" s="81">
        <v>6</v>
      </c>
      <c r="K15" s="81"/>
      <c r="L15" s="81">
        <v>6</v>
      </c>
      <c r="M15" s="81"/>
      <c r="N15" s="81">
        <v>5</v>
      </c>
      <c r="O15" s="81"/>
      <c r="P15" s="81">
        <v>5</v>
      </c>
      <c r="Q15" s="81"/>
      <c r="R15" s="81">
        <v>7</v>
      </c>
      <c r="S15" s="81"/>
      <c r="T15" s="81">
        <v>7</v>
      </c>
      <c r="U15" s="81"/>
      <c r="V15" s="81">
        <f t="shared" si="0"/>
        <v>135</v>
      </c>
      <c r="W15" s="83">
        <f t="shared" si="1"/>
        <v>6.136363636363637</v>
      </c>
      <c r="X15" s="81">
        <v>6</v>
      </c>
      <c r="Y15" s="81"/>
      <c r="Z15" s="81">
        <v>7</v>
      </c>
      <c r="AA15" s="81"/>
      <c r="AB15" s="81">
        <v>6</v>
      </c>
      <c r="AC15" s="81"/>
      <c r="AD15" s="81">
        <v>6</v>
      </c>
      <c r="AE15" s="81">
        <v>4</v>
      </c>
      <c r="AF15" s="81">
        <v>5</v>
      </c>
      <c r="AG15" s="81"/>
      <c r="AH15" s="81">
        <v>7</v>
      </c>
      <c r="AI15" s="81"/>
      <c r="AJ15" s="81">
        <f t="shared" si="2"/>
        <v>141</v>
      </c>
      <c r="AK15" s="83">
        <f t="shared" si="3"/>
        <v>6.130434782608695</v>
      </c>
      <c r="AL15" s="83">
        <f t="shared" si="4"/>
        <v>6.133333333333334</v>
      </c>
      <c r="AM15" s="43" t="str">
        <f t="shared" si="5"/>
        <v>TB Kh¸</v>
      </c>
      <c r="AN15" s="81">
        <f t="shared" si="6"/>
        <v>0</v>
      </c>
      <c r="AO15" s="44" t="str">
        <f t="shared" si="7"/>
        <v>Lªn líp</v>
      </c>
      <c r="AP15" s="81">
        <v>7</v>
      </c>
      <c r="AQ15" s="81"/>
      <c r="AR15" s="81">
        <v>6</v>
      </c>
      <c r="AS15" s="81"/>
      <c r="AT15" s="81">
        <v>6</v>
      </c>
      <c r="AU15" s="81"/>
      <c r="AV15" s="81">
        <v>6</v>
      </c>
      <c r="AW15" s="81"/>
      <c r="AX15" s="81">
        <v>6</v>
      </c>
      <c r="AY15" s="81"/>
      <c r="AZ15" s="81">
        <v>6</v>
      </c>
      <c r="BA15" s="81"/>
      <c r="BB15" s="81">
        <v>8</v>
      </c>
      <c r="BC15" s="81"/>
      <c r="BD15" s="81">
        <v>5</v>
      </c>
      <c r="BE15" s="81"/>
      <c r="BF15" s="81">
        <f t="shared" si="8"/>
        <v>187</v>
      </c>
      <c r="BG15" s="82">
        <f t="shared" si="9"/>
        <v>6.233333333333333</v>
      </c>
      <c r="BH15" s="81">
        <v>7</v>
      </c>
      <c r="BI15" s="81"/>
      <c r="BJ15" s="81">
        <v>6</v>
      </c>
      <c r="BK15" s="81"/>
      <c r="BL15" s="81">
        <v>6</v>
      </c>
      <c r="BM15" s="81"/>
      <c r="BN15" s="81">
        <v>6</v>
      </c>
      <c r="BO15" s="81"/>
      <c r="BP15" s="81">
        <v>8</v>
      </c>
      <c r="BQ15" s="81"/>
      <c r="BR15" s="81">
        <v>6</v>
      </c>
      <c r="BS15" s="81"/>
      <c r="BT15" s="81">
        <v>7</v>
      </c>
      <c r="BU15" s="81"/>
      <c r="BV15" s="81">
        <f t="shared" si="10"/>
        <v>172</v>
      </c>
      <c r="BW15" s="82">
        <f t="shared" si="11"/>
        <v>6.615384615384615</v>
      </c>
      <c r="BX15" s="82">
        <f t="shared" si="12"/>
        <v>6.410714285714286</v>
      </c>
      <c r="BY15" s="155" t="s">
        <v>568</v>
      </c>
      <c r="BZ15" s="155" t="s">
        <v>522</v>
      </c>
      <c r="CA15" s="81">
        <v>6</v>
      </c>
      <c r="CB15" s="81"/>
      <c r="CC15" s="81">
        <v>9</v>
      </c>
      <c r="CD15" s="81"/>
      <c r="CE15" s="81">
        <v>7</v>
      </c>
      <c r="CF15" s="81"/>
      <c r="CG15" s="81">
        <v>8</v>
      </c>
      <c r="CH15" s="81"/>
      <c r="CI15" s="81">
        <v>7</v>
      </c>
      <c r="CJ15" s="81"/>
      <c r="CK15" s="81">
        <v>7</v>
      </c>
      <c r="CL15" s="81"/>
      <c r="CM15" s="81">
        <v>8</v>
      </c>
      <c r="CN15" s="81"/>
      <c r="CO15" s="81">
        <f t="shared" si="13"/>
        <v>240</v>
      </c>
      <c r="CP15" s="82">
        <f t="shared" si="14"/>
        <v>7.5</v>
      </c>
      <c r="CQ15" s="81">
        <v>9</v>
      </c>
      <c r="CR15" s="81"/>
      <c r="CS15" s="81">
        <v>8</v>
      </c>
      <c r="CT15" s="81"/>
      <c r="CU15" s="81">
        <v>8</v>
      </c>
      <c r="CV15" s="81"/>
      <c r="CW15" s="81">
        <v>9</v>
      </c>
      <c r="CX15" s="81"/>
      <c r="CY15" s="81">
        <v>9</v>
      </c>
      <c r="CZ15" s="81"/>
      <c r="DA15" s="81">
        <f t="shared" si="15"/>
        <v>197</v>
      </c>
      <c r="DB15" s="82">
        <f t="shared" si="16"/>
        <v>8.565217391304348</v>
      </c>
      <c r="DC15" s="82">
        <f t="shared" si="17"/>
        <v>7.945454545454545</v>
      </c>
      <c r="DD15" s="81"/>
      <c r="DE15" s="81"/>
      <c r="DF15" s="81"/>
      <c r="DG15" s="81"/>
      <c r="DH15" s="81"/>
      <c r="DI15" s="81"/>
      <c r="DJ15" s="81"/>
      <c r="DK15" s="81"/>
      <c r="DL15" s="81"/>
      <c r="DM15" s="81"/>
    </row>
    <row r="16" spans="1:117" ht="15.75">
      <c r="A16" s="4">
        <v>28</v>
      </c>
      <c r="B16" s="13" t="s">
        <v>308</v>
      </c>
      <c r="C16" s="24" t="s">
        <v>309</v>
      </c>
      <c r="D16" s="11">
        <v>33687</v>
      </c>
      <c r="E16" s="4" t="s">
        <v>101</v>
      </c>
      <c r="F16" s="13" t="s">
        <v>44</v>
      </c>
      <c r="G16" s="17" t="s">
        <v>35</v>
      </c>
      <c r="H16" s="81">
        <v>6</v>
      </c>
      <c r="I16" s="81"/>
      <c r="J16" s="81">
        <v>7</v>
      </c>
      <c r="K16" s="81"/>
      <c r="L16" s="81">
        <v>6</v>
      </c>
      <c r="M16" s="81"/>
      <c r="N16" s="81">
        <v>5</v>
      </c>
      <c r="O16" s="81"/>
      <c r="P16" s="81">
        <v>7</v>
      </c>
      <c r="Q16" s="81"/>
      <c r="R16" s="81">
        <v>8</v>
      </c>
      <c r="S16" s="81"/>
      <c r="T16" s="81">
        <v>6</v>
      </c>
      <c r="U16" s="81"/>
      <c r="V16" s="81">
        <f t="shared" si="0"/>
        <v>142</v>
      </c>
      <c r="W16" s="83">
        <f t="shared" si="1"/>
        <v>6.454545454545454</v>
      </c>
      <c r="X16" s="81">
        <v>7</v>
      </c>
      <c r="Y16" s="81"/>
      <c r="Z16" s="81">
        <v>7</v>
      </c>
      <c r="AA16" s="81"/>
      <c r="AB16" s="81">
        <v>6</v>
      </c>
      <c r="AC16" s="81"/>
      <c r="AD16" s="81">
        <v>5</v>
      </c>
      <c r="AE16" s="81"/>
      <c r="AF16" s="81">
        <v>5</v>
      </c>
      <c r="AG16" s="81"/>
      <c r="AH16" s="81">
        <v>7</v>
      </c>
      <c r="AI16" s="81"/>
      <c r="AJ16" s="81">
        <f t="shared" si="2"/>
        <v>141</v>
      </c>
      <c r="AK16" s="83">
        <f t="shared" si="3"/>
        <v>6.130434782608695</v>
      </c>
      <c r="AL16" s="83">
        <f t="shared" si="4"/>
        <v>6.288888888888889</v>
      </c>
      <c r="AM16" s="43" t="str">
        <f t="shared" si="5"/>
        <v>TB Kh¸</v>
      </c>
      <c r="AN16" s="81">
        <f t="shared" si="6"/>
        <v>0</v>
      </c>
      <c r="AO16" s="44" t="str">
        <f t="shared" si="7"/>
        <v>Lªn líp</v>
      </c>
      <c r="AP16" s="81">
        <v>6</v>
      </c>
      <c r="AQ16" s="81"/>
      <c r="AR16" s="81">
        <v>6</v>
      </c>
      <c r="AS16" s="81"/>
      <c r="AT16" s="81">
        <v>6</v>
      </c>
      <c r="AU16" s="81"/>
      <c r="AV16" s="81">
        <v>7</v>
      </c>
      <c r="AW16" s="81"/>
      <c r="AX16" s="81">
        <v>6</v>
      </c>
      <c r="AY16" s="81"/>
      <c r="AZ16" s="81">
        <v>7</v>
      </c>
      <c r="BA16" s="81"/>
      <c r="BB16" s="81">
        <v>7</v>
      </c>
      <c r="BC16" s="81"/>
      <c r="BD16" s="81">
        <v>5</v>
      </c>
      <c r="BE16" s="81"/>
      <c r="BF16" s="81">
        <f t="shared" si="8"/>
        <v>186</v>
      </c>
      <c r="BG16" s="82">
        <f t="shared" si="9"/>
        <v>6.2</v>
      </c>
      <c r="BH16" s="81">
        <v>6</v>
      </c>
      <c r="BI16" s="81"/>
      <c r="BJ16" s="81">
        <v>6</v>
      </c>
      <c r="BK16" s="81"/>
      <c r="BL16" s="81">
        <v>5</v>
      </c>
      <c r="BM16" s="81"/>
      <c r="BN16" s="81">
        <v>6</v>
      </c>
      <c r="BO16" s="81"/>
      <c r="BP16" s="81">
        <v>7</v>
      </c>
      <c r="BQ16" s="81"/>
      <c r="BR16" s="81">
        <v>5</v>
      </c>
      <c r="BS16" s="81"/>
      <c r="BT16" s="81">
        <v>9</v>
      </c>
      <c r="BU16" s="81"/>
      <c r="BV16" s="81">
        <f t="shared" si="10"/>
        <v>163</v>
      </c>
      <c r="BW16" s="82">
        <f t="shared" si="11"/>
        <v>6.269230769230769</v>
      </c>
      <c r="BX16" s="82">
        <f t="shared" si="12"/>
        <v>6.232142857142857</v>
      </c>
      <c r="BY16" s="155" t="s">
        <v>568</v>
      </c>
      <c r="BZ16" s="155" t="s">
        <v>522</v>
      </c>
      <c r="CA16" s="81">
        <v>8</v>
      </c>
      <c r="CB16" s="81"/>
      <c r="CC16" s="81">
        <v>7</v>
      </c>
      <c r="CD16" s="81"/>
      <c r="CE16" s="81">
        <v>8</v>
      </c>
      <c r="CF16" s="81"/>
      <c r="CG16" s="81">
        <v>8</v>
      </c>
      <c r="CH16" s="81"/>
      <c r="CI16" s="81">
        <v>9</v>
      </c>
      <c r="CJ16" s="81"/>
      <c r="CK16" s="81">
        <v>7</v>
      </c>
      <c r="CL16" s="81"/>
      <c r="CM16" s="81">
        <v>8</v>
      </c>
      <c r="CN16" s="81"/>
      <c r="CO16" s="81">
        <f t="shared" si="13"/>
        <v>251</v>
      </c>
      <c r="CP16" s="82">
        <f t="shared" si="14"/>
        <v>7.84375</v>
      </c>
      <c r="CQ16" s="81">
        <v>8</v>
      </c>
      <c r="CR16" s="81"/>
      <c r="CS16" s="81">
        <v>9</v>
      </c>
      <c r="CT16" s="81"/>
      <c r="CU16" s="81">
        <v>8</v>
      </c>
      <c r="CV16" s="81"/>
      <c r="CW16" s="81">
        <v>8</v>
      </c>
      <c r="CX16" s="81"/>
      <c r="CY16" s="81">
        <v>9</v>
      </c>
      <c r="CZ16" s="81"/>
      <c r="DA16" s="81">
        <f t="shared" si="15"/>
        <v>196</v>
      </c>
      <c r="DB16" s="82">
        <f t="shared" si="16"/>
        <v>8.521739130434783</v>
      </c>
      <c r="DC16" s="82">
        <f t="shared" si="17"/>
        <v>8.127272727272727</v>
      </c>
      <c r="DD16" s="81"/>
      <c r="DE16" s="81"/>
      <c r="DF16" s="81"/>
      <c r="DG16" s="81"/>
      <c r="DH16" s="81"/>
      <c r="DI16" s="81"/>
      <c r="DJ16" s="81"/>
      <c r="DK16" s="81"/>
      <c r="DL16" s="81"/>
      <c r="DM16" s="81"/>
    </row>
    <row r="17" spans="1:117" ht="15.75">
      <c r="A17" s="4">
        <v>33</v>
      </c>
      <c r="B17" s="13" t="s">
        <v>318</v>
      </c>
      <c r="C17" s="24" t="s">
        <v>317</v>
      </c>
      <c r="D17" s="11">
        <v>33936</v>
      </c>
      <c r="E17" s="4" t="s">
        <v>101</v>
      </c>
      <c r="F17" s="13" t="s">
        <v>22</v>
      </c>
      <c r="G17" s="17" t="s">
        <v>35</v>
      </c>
      <c r="H17" s="81">
        <v>6</v>
      </c>
      <c r="I17" s="81"/>
      <c r="J17" s="81">
        <v>6</v>
      </c>
      <c r="K17" s="81"/>
      <c r="L17" s="81">
        <v>5</v>
      </c>
      <c r="M17" s="81"/>
      <c r="N17" s="81">
        <v>7</v>
      </c>
      <c r="O17" s="81"/>
      <c r="P17" s="81">
        <v>8</v>
      </c>
      <c r="Q17" s="81"/>
      <c r="R17" s="81">
        <v>6</v>
      </c>
      <c r="S17" s="81"/>
      <c r="T17" s="81">
        <v>7</v>
      </c>
      <c r="U17" s="81"/>
      <c r="V17" s="81">
        <f t="shared" si="0"/>
        <v>138</v>
      </c>
      <c r="W17" s="83">
        <f t="shared" si="1"/>
        <v>6.2727272727272725</v>
      </c>
      <c r="X17" s="81">
        <v>7</v>
      </c>
      <c r="Y17" s="81"/>
      <c r="Z17" s="81">
        <v>6</v>
      </c>
      <c r="AA17" s="81"/>
      <c r="AB17" s="81">
        <v>7</v>
      </c>
      <c r="AC17" s="81"/>
      <c r="AD17" s="81">
        <v>7</v>
      </c>
      <c r="AE17" s="81"/>
      <c r="AF17" s="81">
        <v>6</v>
      </c>
      <c r="AG17" s="81"/>
      <c r="AH17" s="81">
        <v>8</v>
      </c>
      <c r="AI17" s="81"/>
      <c r="AJ17" s="81">
        <f t="shared" si="2"/>
        <v>158</v>
      </c>
      <c r="AK17" s="83">
        <f t="shared" si="3"/>
        <v>6.869565217391305</v>
      </c>
      <c r="AL17" s="83">
        <f t="shared" si="4"/>
        <v>6.5777777777777775</v>
      </c>
      <c r="AM17" s="43" t="str">
        <f t="shared" si="5"/>
        <v>TB Kh¸</v>
      </c>
      <c r="AN17" s="81">
        <f t="shared" si="6"/>
        <v>0</v>
      </c>
      <c r="AO17" s="44" t="str">
        <f t="shared" si="7"/>
        <v>Lªn líp</v>
      </c>
      <c r="AP17" s="81">
        <v>8</v>
      </c>
      <c r="AQ17" s="81"/>
      <c r="AR17" s="81">
        <v>7</v>
      </c>
      <c r="AS17" s="81"/>
      <c r="AT17" s="81">
        <v>5</v>
      </c>
      <c r="AU17" s="81"/>
      <c r="AV17" s="81">
        <v>6</v>
      </c>
      <c r="AW17" s="81"/>
      <c r="AX17" s="81">
        <v>7</v>
      </c>
      <c r="AY17" s="81"/>
      <c r="AZ17" s="81">
        <v>8</v>
      </c>
      <c r="BA17" s="81"/>
      <c r="BB17" s="81">
        <v>8</v>
      </c>
      <c r="BC17" s="81"/>
      <c r="BD17" s="81">
        <v>6</v>
      </c>
      <c r="BE17" s="81"/>
      <c r="BF17" s="81">
        <f t="shared" si="8"/>
        <v>205</v>
      </c>
      <c r="BG17" s="82">
        <f t="shared" si="9"/>
        <v>6.833333333333333</v>
      </c>
      <c r="BH17" s="81">
        <v>7</v>
      </c>
      <c r="BI17" s="81"/>
      <c r="BJ17" s="81">
        <v>6</v>
      </c>
      <c r="BK17" s="81"/>
      <c r="BL17" s="81">
        <v>6</v>
      </c>
      <c r="BM17" s="81"/>
      <c r="BN17" s="81">
        <v>7</v>
      </c>
      <c r="BO17" s="81"/>
      <c r="BP17" s="81">
        <v>9</v>
      </c>
      <c r="BQ17" s="81"/>
      <c r="BR17" s="81">
        <v>6</v>
      </c>
      <c r="BS17" s="81"/>
      <c r="BT17" s="81">
        <v>6</v>
      </c>
      <c r="BU17" s="81"/>
      <c r="BV17" s="81">
        <f t="shared" si="10"/>
        <v>178</v>
      </c>
      <c r="BW17" s="82">
        <f t="shared" si="11"/>
        <v>6.846153846153846</v>
      </c>
      <c r="BX17" s="82">
        <f t="shared" si="12"/>
        <v>6.839285714285714</v>
      </c>
      <c r="BY17" s="155" t="s">
        <v>568</v>
      </c>
      <c r="BZ17" s="155" t="s">
        <v>522</v>
      </c>
      <c r="CA17" s="81">
        <v>8</v>
      </c>
      <c r="CB17" s="81"/>
      <c r="CC17" s="81">
        <v>9</v>
      </c>
      <c r="CD17" s="81"/>
      <c r="CE17" s="81">
        <v>9</v>
      </c>
      <c r="CF17" s="81"/>
      <c r="CG17" s="81">
        <v>8</v>
      </c>
      <c r="CH17" s="81"/>
      <c r="CI17" s="81">
        <v>7</v>
      </c>
      <c r="CJ17" s="81"/>
      <c r="CK17" s="81">
        <v>8</v>
      </c>
      <c r="CL17" s="81"/>
      <c r="CM17" s="81">
        <v>8</v>
      </c>
      <c r="CN17" s="81"/>
      <c r="CO17" s="81">
        <f t="shared" si="13"/>
        <v>259</v>
      </c>
      <c r="CP17" s="82">
        <f t="shared" si="14"/>
        <v>8.09375</v>
      </c>
      <c r="CQ17" s="81">
        <v>8</v>
      </c>
      <c r="CR17" s="81"/>
      <c r="CS17" s="81">
        <v>9</v>
      </c>
      <c r="CT17" s="81"/>
      <c r="CU17" s="81">
        <v>8</v>
      </c>
      <c r="CV17" s="81"/>
      <c r="CW17" s="81">
        <v>8</v>
      </c>
      <c r="CX17" s="81"/>
      <c r="CY17" s="81">
        <v>9</v>
      </c>
      <c r="CZ17" s="81"/>
      <c r="DA17" s="81">
        <f t="shared" si="15"/>
        <v>196</v>
      </c>
      <c r="DB17" s="82">
        <f t="shared" si="16"/>
        <v>8.521739130434783</v>
      </c>
      <c r="DC17" s="82">
        <f t="shared" si="17"/>
        <v>8.272727272727273</v>
      </c>
      <c r="DD17" s="81"/>
      <c r="DE17" s="81"/>
      <c r="DF17" s="81"/>
      <c r="DG17" s="81"/>
      <c r="DH17" s="81"/>
      <c r="DI17" s="81"/>
      <c r="DJ17" s="81"/>
      <c r="DK17" s="81"/>
      <c r="DL17" s="81"/>
      <c r="DM17" s="81"/>
    </row>
    <row r="18" spans="1:117" ht="15.75">
      <c r="A18" s="4">
        <v>55</v>
      </c>
      <c r="B18" s="13" t="s">
        <v>338</v>
      </c>
      <c r="C18" s="24" t="s">
        <v>93</v>
      </c>
      <c r="D18" s="11">
        <v>33875</v>
      </c>
      <c r="E18" s="4" t="s">
        <v>101</v>
      </c>
      <c r="F18" s="13" t="s">
        <v>73</v>
      </c>
      <c r="G18" s="17" t="s">
        <v>35</v>
      </c>
      <c r="H18" s="81">
        <v>6</v>
      </c>
      <c r="I18" s="81"/>
      <c r="J18" s="81">
        <v>6</v>
      </c>
      <c r="K18" s="81"/>
      <c r="L18" s="81">
        <v>8</v>
      </c>
      <c r="M18" s="81"/>
      <c r="N18" s="81">
        <v>6</v>
      </c>
      <c r="O18" s="81"/>
      <c r="P18" s="81">
        <v>6</v>
      </c>
      <c r="Q18" s="81"/>
      <c r="R18" s="81">
        <v>7</v>
      </c>
      <c r="S18" s="81"/>
      <c r="T18" s="81">
        <v>7</v>
      </c>
      <c r="U18" s="81"/>
      <c r="V18" s="81">
        <f t="shared" si="0"/>
        <v>155</v>
      </c>
      <c r="W18" s="83">
        <f t="shared" si="1"/>
        <v>7.045454545454546</v>
      </c>
      <c r="X18" s="81">
        <v>7</v>
      </c>
      <c r="Y18" s="81"/>
      <c r="Z18" s="81">
        <v>7</v>
      </c>
      <c r="AA18" s="81"/>
      <c r="AB18" s="81">
        <v>7</v>
      </c>
      <c r="AC18" s="81"/>
      <c r="AD18" s="81">
        <v>8</v>
      </c>
      <c r="AE18" s="81"/>
      <c r="AF18" s="81">
        <v>7</v>
      </c>
      <c r="AG18" s="81"/>
      <c r="AH18" s="81">
        <v>8</v>
      </c>
      <c r="AI18" s="81"/>
      <c r="AJ18" s="81">
        <f t="shared" si="2"/>
        <v>169</v>
      </c>
      <c r="AK18" s="83">
        <f t="shared" si="3"/>
        <v>7.3478260869565215</v>
      </c>
      <c r="AL18" s="83">
        <f t="shared" si="4"/>
        <v>7.2</v>
      </c>
      <c r="AM18" s="43" t="str">
        <f t="shared" si="5"/>
        <v>Kh¸</v>
      </c>
      <c r="AN18" s="81">
        <f t="shared" si="6"/>
        <v>0</v>
      </c>
      <c r="AO18" s="44" t="str">
        <f t="shared" si="7"/>
        <v>Lªn líp</v>
      </c>
      <c r="AP18" s="81">
        <v>8</v>
      </c>
      <c r="AQ18" s="81"/>
      <c r="AR18" s="81">
        <v>8</v>
      </c>
      <c r="AS18" s="81"/>
      <c r="AT18" s="81">
        <v>7</v>
      </c>
      <c r="AU18" s="81"/>
      <c r="AV18" s="81">
        <v>7</v>
      </c>
      <c r="AW18" s="81"/>
      <c r="AX18" s="81">
        <v>7</v>
      </c>
      <c r="AY18" s="81"/>
      <c r="AZ18" s="81">
        <v>8</v>
      </c>
      <c r="BA18" s="81"/>
      <c r="BB18" s="81">
        <v>8</v>
      </c>
      <c r="BC18" s="81"/>
      <c r="BD18" s="81">
        <v>7</v>
      </c>
      <c r="BE18" s="81"/>
      <c r="BF18" s="81">
        <f t="shared" si="8"/>
        <v>225</v>
      </c>
      <c r="BG18" s="82">
        <f t="shared" si="9"/>
        <v>7.5</v>
      </c>
      <c r="BH18" s="81">
        <v>8</v>
      </c>
      <c r="BI18" s="81"/>
      <c r="BJ18" s="81">
        <v>6</v>
      </c>
      <c r="BK18" s="81"/>
      <c r="BL18" s="81">
        <v>5</v>
      </c>
      <c r="BM18" s="81"/>
      <c r="BN18" s="81">
        <v>8</v>
      </c>
      <c r="BO18" s="81"/>
      <c r="BP18" s="81">
        <v>8</v>
      </c>
      <c r="BQ18" s="81"/>
      <c r="BR18" s="81">
        <v>9</v>
      </c>
      <c r="BS18" s="81"/>
      <c r="BT18" s="81">
        <v>9</v>
      </c>
      <c r="BU18" s="81"/>
      <c r="BV18" s="81">
        <f t="shared" si="10"/>
        <v>194</v>
      </c>
      <c r="BW18" s="82">
        <f t="shared" si="11"/>
        <v>7.461538461538462</v>
      </c>
      <c r="BX18" s="82">
        <f t="shared" si="12"/>
        <v>7.482142857142857</v>
      </c>
      <c r="BY18" s="155" t="s">
        <v>511</v>
      </c>
      <c r="BZ18" s="155" t="s">
        <v>522</v>
      </c>
      <c r="CA18" s="81">
        <v>7</v>
      </c>
      <c r="CB18" s="81"/>
      <c r="CC18" s="81">
        <v>8</v>
      </c>
      <c r="CD18" s="81"/>
      <c r="CE18" s="81">
        <v>8</v>
      </c>
      <c r="CF18" s="81"/>
      <c r="CG18" s="81">
        <v>7</v>
      </c>
      <c r="CH18" s="81"/>
      <c r="CI18" s="81">
        <v>9</v>
      </c>
      <c r="CJ18" s="81"/>
      <c r="CK18" s="81">
        <v>8</v>
      </c>
      <c r="CL18" s="81"/>
      <c r="CM18" s="81">
        <v>8</v>
      </c>
      <c r="CN18" s="81"/>
      <c r="CO18" s="81">
        <f t="shared" si="13"/>
        <v>250</v>
      </c>
      <c r="CP18" s="82">
        <f t="shared" si="14"/>
        <v>7.8125</v>
      </c>
      <c r="CQ18" s="81">
        <v>8</v>
      </c>
      <c r="CR18" s="81"/>
      <c r="CS18" s="81">
        <v>9</v>
      </c>
      <c r="CT18" s="81"/>
      <c r="CU18" s="81">
        <v>8</v>
      </c>
      <c r="CV18" s="81"/>
      <c r="CW18" s="81">
        <v>8</v>
      </c>
      <c r="CX18" s="81"/>
      <c r="CY18" s="81">
        <v>9</v>
      </c>
      <c r="CZ18" s="81"/>
      <c r="DA18" s="81">
        <f t="shared" si="15"/>
        <v>196</v>
      </c>
      <c r="DB18" s="82">
        <f t="shared" si="16"/>
        <v>8.521739130434783</v>
      </c>
      <c r="DC18" s="82">
        <f t="shared" si="17"/>
        <v>8.10909090909091</v>
      </c>
      <c r="DD18" s="81"/>
      <c r="DE18" s="81"/>
      <c r="DF18" s="81"/>
      <c r="DG18" s="81"/>
      <c r="DH18" s="81"/>
      <c r="DI18" s="81"/>
      <c r="DJ18" s="81"/>
      <c r="DK18" s="81"/>
      <c r="DL18" s="81"/>
      <c r="DM18" s="81"/>
    </row>
    <row r="19" spans="1:117" ht="15.75">
      <c r="A19" s="4">
        <v>13</v>
      </c>
      <c r="B19" s="13" t="s">
        <v>296</v>
      </c>
      <c r="C19" s="24" t="s">
        <v>100</v>
      </c>
      <c r="D19" s="11">
        <v>33808</v>
      </c>
      <c r="E19" s="4" t="s">
        <v>101</v>
      </c>
      <c r="F19" s="13" t="s">
        <v>22</v>
      </c>
      <c r="G19" s="17" t="s">
        <v>35</v>
      </c>
      <c r="H19" s="81">
        <v>6</v>
      </c>
      <c r="I19" s="81"/>
      <c r="J19" s="81">
        <v>6</v>
      </c>
      <c r="K19" s="81"/>
      <c r="L19" s="81">
        <v>7</v>
      </c>
      <c r="M19" s="81"/>
      <c r="N19" s="81">
        <v>7</v>
      </c>
      <c r="O19" s="81"/>
      <c r="P19" s="81">
        <v>6</v>
      </c>
      <c r="Q19" s="81"/>
      <c r="R19" s="81">
        <v>8</v>
      </c>
      <c r="S19" s="81"/>
      <c r="T19" s="81">
        <v>8</v>
      </c>
      <c r="U19" s="81"/>
      <c r="V19" s="81">
        <f t="shared" si="0"/>
        <v>160</v>
      </c>
      <c r="W19" s="83">
        <f t="shared" si="1"/>
        <v>7.2727272727272725</v>
      </c>
      <c r="X19" s="81">
        <v>8</v>
      </c>
      <c r="Y19" s="81"/>
      <c r="Z19" s="81">
        <v>7</v>
      </c>
      <c r="AA19" s="81"/>
      <c r="AB19" s="81">
        <v>7</v>
      </c>
      <c r="AC19" s="81"/>
      <c r="AD19" s="81">
        <v>8</v>
      </c>
      <c r="AE19" s="81"/>
      <c r="AF19" s="81">
        <v>8</v>
      </c>
      <c r="AG19" s="81"/>
      <c r="AH19" s="81">
        <v>9</v>
      </c>
      <c r="AI19" s="81"/>
      <c r="AJ19" s="81">
        <f t="shared" si="2"/>
        <v>182</v>
      </c>
      <c r="AK19" s="83">
        <f t="shared" si="3"/>
        <v>7.913043478260869</v>
      </c>
      <c r="AL19" s="83">
        <f t="shared" si="4"/>
        <v>7.6</v>
      </c>
      <c r="AM19" s="43" t="str">
        <f t="shared" si="5"/>
        <v>Kh¸</v>
      </c>
      <c r="AN19" s="81">
        <f t="shared" si="6"/>
        <v>0</v>
      </c>
      <c r="AO19" s="44" t="str">
        <f t="shared" si="7"/>
        <v>Lªn líp</v>
      </c>
      <c r="AP19" s="81">
        <v>8</v>
      </c>
      <c r="AQ19" s="81"/>
      <c r="AR19" s="81">
        <v>8</v>
      </c>
      <c r="AS19" s="81"/>
      <c r="AT19" s="81">
        <v>8</v>
      </c>
      <c r="AU19" s="81"/>
      <c r="AV19" s="81">
        <v>5</v>
      </c>
      <c r="AW19" s="81"/>
      <c r="AX19" s="81">
        <v>6</v>
      </c>
      <c r="AY19" s="81"/>
      <c r="AZ19" s="81">
        <v>7</v>
      </c>
      <c r="BA19" s="81"/>
      <c r="BB19" s="81">
        <v>7</v>
      </c>
      <c r="BC19" s="81"/>
      <c r="BD19" s="81">
        <v>6</v>
      </c>
      <c r="BE19" s="81"/>
      <c r="BF19" s="81">
        <f t="shared" si="8"/>
        <v>210</v>
      </c>
      <c r="BG19" s="82">
        <f t="shared" si="9"/>
        <v>7</v>
      </c>
      <c r="BH19" s="81">
        <v>6</v>
      </c>
      <c r="BI19" s="81"/>
      <c r="BJ19" s="81">
        <v>7</v>
      </c>
      <c r="BK19" s="81"/>
      <c r="BL19" s="81">
        <v>7</v>
      </c>
      <c r="BM19" s="81"/>
      <c r="BN19" s="81">
        <v>6</v>
      </c>
      <c r="BO19" s="81"/>
      <c r="BP19" s="81">
        <v>9</v>
      </c>
      <c r="BQ19" s="81"/>
      <c r="BR19" s="81">
        <v>8</v>
      </c>
      <c r="BS19" s="81"/>
      <c r="BT19" s="81">
        <v>8</v>
      </c>
      <c r="BU19" s="81"/>
      <c r="BV19" s="81">
        <f t="shared" si="10"/>
        <v>191</v>
      </c>
      <c r="BW19" s="82">
        <f t="shared" si="11"/>
        <v>7.346153846153846</v>
      </c>
      <c r="BX19" s="82">
        <f t="shared" si="12"/>
        <v>7.160714285714286</v>
      </c>
      <c r="BY19" s="155" t="s">
        <v>511</v>
      </c>
      <c r="BZ19" s="155" t="s">
        <v>522</v>
      </c>
      <c r="CA19" s="81">
        <v>8</v>
      </c>
      <c r="CB19" s="81"/>
      <c r="CC19" s="81">
        <v>9</v>
      </c>
      <c r="CD19" s="81"/>
      <c r="CE19" s="81">
        <v>7</v>
      </c>
      <c r="CF19" s="81"/>
      <c r="CG19" s="81">
        <v>7</v>
      </c>
      <c r="CH19" s="81"/>
      <c r="CI19" s="81">
        <v>8</v>
      </c>
      <c r="CJ19" s="81"/>
      <c r="CK19" s="81">
        <v>7</v>
      </c>
      <c r="CL19" s="81"/>
      <c r="CM19" s="81">
        <v>8</v>
      </c>
      <c r="CN19" s="81"/>
      <c r="CO19" s="81">
        <f t="shared" si="13"/>
        <v>246</v>
      </c>
      <c r="CP19" s="82">
        <f t="shared" si="14"/>
        <v>7.6875</v>
      </c>
      <c r="CQ19" s="81">
        <v>9</v>
      </c>
      <c r="CR19" s="81"/>
      <c r="CS19" s="81">
        <v>9</v>
      </c>
      <c r="CT19" s="81"/>
      <c r="CU19" s="81">
        <v>9</v>
      </c>
      <c r="CV19" s="81"/>
      <c r="CW19" s="81">
        <v>7</v>
      </c>
      <c r="CX19" s="81"/>
      <c r="CY19" s="81">
        <v>8</v>
      </c>
      <c r="CZ19" s="81"/>
      <c r="DA19" s="81">
        <f t="shared" si="15"/>
        <v>195</v>
      </c>
      <c r="DB19" s="82">
        <f t="shared" si="16"/>
        <v>8.478260869565217</v>
      </c>
      <c r="DC19" s="82">
        <f t="shared" si="17"/>
        <v>8.018181818181818</v>
      </c>
      <c r="DD19" s="81"/>
      <c r="DE19" s="81"/>
      <c r="DF19" s="81"/>
      <c r="DG19" s="81"/>
      <c r="DH19" s="81"/>
      <c r="DI19" s="81"/>
      <c r="DJ19" s="81"/>
      <c r="DK19" s="81"/>
      <c r="DL19" s="81"/>
      <c r="DM19" s="81"/>
    </row>
    <row r="20" spans="1:117" ht="15.75">
      <c r="A20" s="4">
        <v>17</v>
      </c>
      <c r="B20" s="13" t="s">
        <v>299</v>
      </c>
      <c r="C20" s="24" t="s">
        <v>154</v>
      </c>
      <c r="D20" s="11">
        <v>33905</v>
      </c>
      <c r="E20" s="4" t="s">
        <v>101</v>
      </c>
      <c r="F20" s="13" t="s">
        <v>73</v>
      </c>
      <c r="G20" s="17" t="s">
        <v>35</v>
      </c>
      <c r="H20" s="81">
        <v>6</v>
      </c>
      <c r="I20" s="81"/>
      <c r="J20" s="81">
        <v>6</v>
      </c>
      <c r="K20" s="81"/>
      <c r="L20" s="81">
        <v>7</v>
      </c>
      <c r="M20" s="81"/>
      <c r="N20" s="81">
        <v>6</v>
      </c>
      <c r="O20" s="81"/>
      <c r="P20" s="81">
        <v>5</v>
      </c>
      <c r="Q20" s="81"/>
      <c r="R20" s="81">
        <v>7</v>
      </c>
      <c r="S20" s="81"/>
      <c r="T20" s="81">
        <v>8</v>
      </c>
      <c r="U20" s="81"/>
      <c r="V20" s="81">
        <f t="shared" si="0"/>
        <v>149</v>
      </c>
      <c r="W20" s="83">
        <f t="shared" si="1"/>
        <v>6.7727272727272725</v>
      </c>
      <c r="X20" s="81">
        <v>8</v>
      </c>
      <c r="Y20" s="81"/>
      <c r="Z20" s="81">
        <v>7</v>
      </c>
      <c r="AA20" s="81"/>
      <c r="AB20" s="81">
        <v>7</v>
      </c>
      <c r="AC20" s="81"/>
      <c r="AD20" s="81">
        <v>8</v>
      </c>
      <c r="AE20" s="81"/>
      <c r="AF20" s="81">
        <v>6</v>
      </c>
      <c r="AG20" s="81"/>
      <c r="AH20" s="81">
        <v>8</v>
      </c>
      <c r="AI20" s="81"/>
      <c r="AJ20" s="81">
        <f t="shared" si="2"/>
        <v>167</v>
      </c>
      <c r="AK20" s="83">
        <f t="shared" si="3"/>
        <v>7.260869565217392</v>
      </c>
      <c r="AL20" s="83">
        <f t="shared" si="4"/>
        <v>7.022222222222222</v>
      </c>
      <c r="AM20" s="43" t="str">
        <f t="shared" si="5"/>
        <v>Kh¸</v>
      </c>
      <c r="AN20" s="81">
        <f t="shared" si="6"/>
        <v>0</v>
      </c>
      <c r="AO20" s="44" t="str">
        <f t="shared" si="7"/>
        <v>Lªn líp</v>
      </c>
      <c r="AP20" s="81">
        <v>7</v>
      </c>
      <c r="AQ20" s="81"/>
      <c r="AR20" s="81">
        <v>8</v>
      </c>
      <c r="AS20" s="81"/>
      <c r="AT20" s="81">
        <v>7</v>
      </c>
      <c r="AU20" s="81"/>
      <c r="AV20" s="81">
        <v>6</v>
      </c>
      <c r="AW20" s="81"/>
      <c r="AX20" s="81">
        <v>5</v>
      </c>
      <c r="AY20" s="81"/>
      <c r="AZ20" s="81">
        <v>7</v>
      </c>
      <c r="BA20" s="81"/>
      <c r="BB20" s="81">
        <v>7</v>
      </c>
      <c r="BC20" s="81"/>
      <c r="BD20" s="81">
        <v>5</v>
      </c>
      <c r="BE20" s="81"/>
      <c r="BF20" s="81">
        <f t="shared" si="8"/>
        <v>196</v>
      </c>
      <c r="BG20" s="82">
        <f t="shared" si="9"/>
        <v>6.533333333333333</v>
      </c>
      <c r="BH20" s="81">
        <v>7</v>
      </c>
      <c r="BI20" s="81"/>
      <c r="BJ20" s="81">
        <v>7</v>
      </c>
      <c r="BK20" s="81"/>
      <c r="BL20" s="81">
        <v>5</v>
      </c>
      <c r="BM20" s="81"/>
      <c r="BN20" s="81">
        <v>6</v>
      </c>
      <c r="BO20" s="81"/>
      <c r="BP20" s="81">
        <v>7</v>
      </c>
      <c r="BQ20" s="81"/>
      <c r="BR20" s="81">
        <v>9</v>
      </c>
      <c r="BS20" s="81"/>
      <c r="BT20" s="81">
        <v>8</v>
      </c>
      <c r="BU20" s="81"/>
      <c r="BV20" s="81">
        <f t="shared" si="10"/>
        <v>179</v>
      </c>
      <c r="BW20" s="82">
        <f t="shared" si="11"/>
        <v>6.884615384615385</v>
      </c>
      <c r="BX20" s="82">
        <f t="shared" si="12"/>
        <v>6.696428571428571</v>
      </c>
      <c r="BY20" s="155" t="s">
        <v>568</v>
      </c>
      <c r="BZ20" s="155" t="s">
        <v>522</v>
      </c>
      <c r="CA20" s="81">
        <v>5</v>
      </c>
      <c r="CB20" s="81"/>
      <c r="CC20" s="81">
        <v>8</v>
      </c>
      <c r="CD20" s="81"/>
      <c r="CE20" s="81">
        <v>7</v>
      </c>
      <c r="CF20" s="81"/>
      <c r="CG20" s="81">
        <v>6</v>
      </c>
      <c r="CH20" s="81"/>
      <c r="CI20" s="81">
        <v>8</v>
      </c>
      <c r="CJ20" s="81"/>
      <c r="CK20" s="81">
        <v>7</v>
      </c>
      <c r="CL20" s="81"/>
      <c r="CM20" s="81">
        <v>7</v>
      </c>
      <c r="CN20" s="81"/>
      <c r="CO20" s="81">
        <f t="shared" si="13"/>
        <v>218</v>
      </c>
      <c r="CP20" s="82">
        <f t="shared" si="14"/>
        <v>6.8125</v>
      </c>
      <c r="CQ20" s="81">
        <v>8</v>
      </c>
      <c r="CR20" s="81"/>
      <c r="CS20" s="81">
        <v>9</v>
      </c>
      <c r="CT20" s="81"/>
      <c r="CU20" s="81">
        <v>8</v>
      </c>
      <c r="CV20" s="81"/>
      <c r="CW20" s="81">
        <v>7</v>
      </c>
      <c r="CX20" s="81"/>
      <c r="CY20" s="81">
        <v>9</v>
      </c>
      <c r="CZ20" s="81"/>
      <c r="DA20" s="81">
        <f t="shared" si="15"/>
        <v>193</v>
      </c>
      <c r="DB20" s="82">
        <f t="shared" si="16"/>
        <v>8.391304347826088</v>
      </c>
      <c r="DC20" s="82">
        <f t="shared" si="17"/>
        <v>7.472727272727273</v>
      </c>
      <c r="DD20" s="81"/>
      <c r="DE20" s="81"/>
      <c r="DF20" s="81"/>
      <c r="DG20" s="81"/>
      <c r="DH20" s="81"/>
      <c r="DI20" s="81"/>
      <c r="DJ20" s="81"/>
      <c r="DK20" s="81"/>
      <c r="DL20" s="81"/>
      <c r="DM20" s="81"/>
    </row>
    <row r="21" spans="1:117" ht="15.75">
      <c r="A21" s="4">
        <v>43</v>
      </c>
      <c r="B21" s="13" t="s">
        <v>116</v>
      </c>
      <c r="C21" s="24" t="s">
        <v>325</v>
      </c>
      <c r="D21" s="11">
        <v>33616</v>
      </c>
      <c r="E21" s="4" t="s">
        <v>101</v>
      </c>
      <c r="F21" s="13" t="s">
        <v>44</v>
      </c>
      <c r="G21" s="17" t="s">
        <v>35</v>
      </c>
      <c r="H21" s="81">
        <v>7</v>
      </c>
      <c r="I21" s="81"/>
      <c r="J21" s="81">
        <v>6</v>
      </c>
      <c r="K21" s="81"/>
      <c r="L21" s="81">
        <v>6</v>
      </c>
      <c r="M21" s="81"/>
      <c r="N21" s="81">
        <v>5</v>
      </c>
      <c r="O21" s="81"/>
      <c r="P21" s="81">
        <v>8</v>
      </c>
      <c r="Q21" s="81"/>
      <c r="R21" s="81">
        <v>7</v>
      </c>
      <c r="S21" s="81"/>
      <c r="T21" s="81">
        <v>8</v>
      </c>
      <c r="U21" s="81"/>
      <c r="V21" s="81">
        <f t="shared" si="0"/>
        <v>148</v>
      </c>
      <c r="W21" s="83">
        <f t="shared" si="1"/>
        <v>6.7272727272727275</v>
      </c>
      <c r="X21" s="81">
        <v>8</v>
      </c>
      <c r="Y21" s="81"/>
      <c r="Z21" s="81">
        <v>7</v>
      </c>
      <c r="AA21" s="81"/>
      <c r="AB21" s="81">
        <v>6</v>
      </c>
      <c r="AC21" s="81"/>
      <c r="AD21" s="81">
        <v>6</v>
      </c>
      <c r="AE21" s="81"/>
      <c r="AF21" s="81">
        <v>6</v>
      </c>
      <c r="AG21" s="81"/>
      <c r="AH21" s="81">
        <v>7</v>
      </c>
      <c r="AI21" s="81"/>
      <c r="AJ21" s="81">
        <f t="shared" si="2"/>
        <v>152</v>
      </c>
      <c r="AK21" s="83">
        <f t="shared" si="3"/>
        <v>6.608695652173913</v>
      </c>
      <c r="AL21" s="83">
        <f t="shared" si="4"/>
        <v>6.666666666666667</v>
      </c>
      <c r="AM21" s="43" t="str">
        <f t="shared" si="5"/>
        <v>TB Kh¸</v>
      </c>
      <c r="AN21" s="81">
        <f t="shared" si="6"/>
        <v>0</v>
      </c>
      <c r="AO21" s="44" t="str">
        <f t="shared" si="7"/>
        <v>Lªn líp</v>
      </c>
      <c r="AP21" s="81">
        <v>6</v>
      </c>
      <c r="AQ21" s="81"/>
      <c r="AR21" s="81">
        <v>8</v>
      </c>
      <c r="AS21" s="81"/>
      <c r="AT21" s="81">
        <v>8</v>
      </c>
      <c r="AU21" s="81"/>
      <c r="AV21" s="81">
        <v>7</v>
      </c>
      <c r="AW21" s="81"/>
      <c r="AX21" s="81">
        <v>6</v>
      </c>
      <c r="AY21" s="81"/>
      <c r="AZ21" s="81">
        <v>7</v>
      </c>
      <c r="BA21" s="81"/>
      <c r="BB21" s="81">
        <v>7</v>
      </c>
      <c r="BC21" s="81"/>
      <c r="BD21" s="81">
        <v>5</v>
      </c>
      <c r="BE21" s="81"/>
      <c r="BF21" s="81">
        <f t="shared" si="8"/>
        <v>202</v>
      </c>
      <c r="BG21" s="82">
        <f t="shared" si="9"/>
        <v>6.733333333333333</v>
      </c>
      <c r="BH21" s="81">
        <v>7</v>
      </c>
      <c r="BI21" s="81"/>
      <c r="BJ21" s="81">
        <v>7</v>
      </c>
      <c r="BK21" s="81"/>
      <c r="BL21" s="81">
        <v>5</v>
      </c>
      <c r="BM21" s="81"/>
      <c r="BN21" s="81">
        <v>8</v>
      </c>
      <c r="BO21" s="81"/>
      <c r="BP21" s="81">
        <v>7</v>
      </c>
      <c r="BQ21" s="81"/>
      <c r="BR21" s="81">
        <v>8</v>
      </c>
      <c r="BS21" s="81"/>
      <c r="BT21" s="81">
        <v>8</v>
      </c>
      <c r="BU21" s="81"/>
      <c r="BV21" s="81">
        <f t="shared" si="10"/>
        <v>184</v>
      </c>
      <c r="BW21" s="82">
        <f t="shared" si="11"/>
        <v>7.076923076923077</v>
      </c>
      <c r="BX21" s="82">
        <f t="shared" si="12"/>
        <v>6.892857142857143</v>
      </c>
      <c r="BY21" s="155" t="s">
        <v>568</v>
      </c>
      <c r="BZ21" s="155" t="s">
        <v>522</v>
      </c>
      <c r="CA21" s="81">
        <v>8</v>
      </c>
      <c r="CB21" s="81"/>
      <c r="CC21" s="81">
        <v>8</v>
      </c>
      <c r="CD21" s="81"/>
      <c r="CE21" s="81">
        <v>8</v>
      </c>
      <c r="CF21" s="81"/>
      <c r="CG21" s="81">
        <v>9</v>
      </c>
      <c r="CH21" s="81"/>
      <c r="CI21" s="81">
        <v>7</v>
      </c>
      <c r="CJ21" s="81"/>
      <c r="CK21" s="81">
        <v>7</v>
      </c>
      <c r="CL21" s="81"/>
      <c r="CM21" s="81">
        <v>9</v>
      </c>
      <c r="CN21" s="81"/>
      <c r="CO21" s="81">
        <f t="shared" si="13"/>
        <v>259</v>
      </c>
      <c r="CP21" s="82">
        <f t="shared" si="14"/>
        <v>8.09375</v>
      </c>
      <c r="CQ21" s="81">
        <v>7</v>
      </c>
      <c r="CR21" s="81"/>
      <c r="CS21" s="81">
        <v>9</v>
      </c>
      <c r="CT21" s="81"/>
      <c r="CU21" s="81">
        <v>9</v>
      </c>
      <c r="CV21" s="81"/>
      <c r="CW21" s="81">
        <v>9</v>
      </c>
      <c r="CX21" s="81"/>
      <c r="CY21" s="81">
        <v>8</v>
      </c>
      <c r="CZ21" s="81"/>
      <c r="DA21" s="81">
        <f t="shared" si="15"/>
        <v>193</v>
      </c>
      <c r="DB21" s="82">
        <f t="shared" si="16"/>
        <v>8.391304347826088</v>
      </c>
      <c r="DC21" s="82">
        <f t="shared" si="17"/>
        <v>8.218181818181819</v>
      </c>
      <c r="DD21" s="81"/>
      <c r="DE21" s="81"/>
      <c r="DF21" s="81"/>
      <c r="DG21" s="81"/>
      <c r="DH21" s="81"/>
      <c r="DI21" s="81"/>
      <c r="DJ21" s="81"/>
      <c r="DK21" s="81"/>
      <c r="DL21" s="81"/>
      <c r="DM21" s="81"/>
    </row>
    <row r="22" spans="1:117" ht="15.75">
      <c r="A22" s="4">
        <v>18</v>
      </c>
      <c r="B22" s="13" t="s">
        <v>164</v>
      </c>
      <c r="C22" s="24" t="s">
        <v>53</v>
      </c>
      <c r="D22" s="11">
        <v>33712</v>
      </c>
      <c r="E22" s="4" t="s">
        <v>101</v>
      </c>
      <c r="F22" s="13" t="s">
        <v>22</v>
      </c>
      <c r="G22" s="17" t="s">
        <v>35</v>
      </c>
      <c r="H22" s="81">
        <v>6</v>
      </c>
      <c r="I22" s="81"/>
      <c r="J22" s="81">
        <v>7</v>
      </c>
      <c r="K22" s="81"/>
      <c r="L22" s="81">
        <v>6</v>
      </c>
      <c r="M22" s="81"/>
      <c r="N22" s="81">
        <v>6</v>
      </c>
      <c r="O22" s="81"/>
      <c r="P22" s="81">
        <v>6</v>
      </c>
      <c r="Q22" s="81"/>
      <c r="R22" s="81">
        <v>8</v>
      </c>
      <c r="S22" s="81"/>
      <c r="T22" s="81">
        <v>7</v>
      </c>
      <c r="U22" s="81"/>
      <c r="V22" s="81">
        <f t="shared" si="0"/>
        <v>146</v>
      </c>
      <c r="W22" s="83">
        <f t="shared" si="1"/>
        <v>6.636363636363637</v>
      </c>
      <c r="X22" s="81">
        <v>6</v>
      </c>
      <c r="Y22" s="81"/>
      <c r="Z22" s="81">
        <v>6</v>
      </c>
      <c r="AA22" s="81"/>
      <c r="AB22" s="81">
        <v>7</v>
      </c>
      <c r="AC22" s="81"/>
      <c r="AD22" s="81">
        <v>8</v>
      </c>
      <c r="AE22" s="81"/>
      <c r="AF22" s="81">
        <v>5</v>
      </c>
      <c r="AG22" s="81"/>
      <c r="AH22" s="81">
        <v>7</v>
      </c>
      <c r="AI22" s="81"/>
      <c r="AJ22" s="81">
        <f t="shared" si="2"/>
        <v>148</v>
      </c>
      <c r="AK22" s="83">
        <f t="shared" si="3"/>
        <v>6.434782608695652</v>
      </c>
      <c r="AL22" s="83">
        <f t="shared" si="4"/>
        <v>6.533333333333333</v>
      </c>
      <c r="AM22" s="43" t="str">
        <f t="shared" si="5"/>
        <v>TB Kh¸</v>
      </c>
      <c r="AN22" s="81">
        <f t="shared" si="6"/>
        <v>0</v>
      </c>
      <c r="AO22" s="44" t="str">
        <f t="shared" si="7"/>
        <v>Lªn líp</v>
      </c>
      <c r="AP22" s="81">
        <v>6</v>
      </c>
      <c r="AQ22" s="81"/>
      <c r="AR22" s="81">
        <v>8</v>
      </c>
      <c r="AS22" s="81"/>
      <c r="AT22" s="81">
        <v>6</v>
      </c>
      <c r="AU22" s="81"/>
      <c r="AV22" s="81">
        <v>7</v>
      </c>
      <c r="AW22" s="81"/>
      <c r="AX22" s="81">
        <v>8</v>
      </c>
      <c r="AY22" s="81"/>
      <c r="AZ22" s="81">
        <v>7</v>
      </c>
      <c r="BA22" s="81"/>
      <c r="BB22" s="81">
        <v>7</v>
      </c>
      <c r="BC22" s="81"/>
      <c r="BD22" s="81">
        <v>6</v>
      </c>
      <c r="BE22" s="81"/>
      <c r="BF22" s="81">
        <f t="shared" si="8"/>
        <v>202</v>
      </c>
      <c r="BG22" s="82">
        <f t="shared" si="9"/>
        <v>6.733333333333333</v>
      </c>
      <c r="BH22" s="81">
        <v>7</v>
      </c>
      <c r="BI22" s="81"/>
      <c r="BJ22" s="81">
        <v>6</v>
      </c>
      <c r="BK22" s="81"/>
      <c r="BL22" s="81">
        <v>6</v>
      </c>
      <c r="BM22" s="81"/>
      <c r="BN22" s="81">
        <v>7</v>
      </c>
      <c r="BO22" s="81"/>
      <c r="BP22" s="81">
        <v>8</v>
      </c>
      <c r="BQ22" s="81"/>
      <c r="BR22" s="81">
        <v>7</v>
      </c>
      <c r="BS22" s="81"/>
      <c r="BT22" s="81">
        <v>8</v>
      </c>
      <c r="BU22" s="81"/>
      <c r="BV22" s="81">
        <f t="shared" si="10"/>
        <v>182</v>
      </c>
      <c r="BW22" s="82">
        <f t="shared" si="11"/>
        <v>7</v>
      </c>
      <c r="BX22" s="82">
        <f t="shared" si="12"/>
        <v>6.857142857142857</v>
      </c>
      <c r="BY22" s="155" t="s">
        <v>568</v>
      </c>
      <c r="BZ22" s="155" t="s">
        <v>522</v>
      </c>
      <c r="CA22" s="81">
        <v>8</v>
      </c>
      <c r="CB22" s="81"/>
      <c r="CC22" s="81">
        <v>9</v>
      </c>
      <c r="CD22" s="81"/>
      <c r="CE22" s="81">
        <v>8</v>
      </c>
      <c r="CF22" s="81"/>
      <c r="CG22" s="81">
        <v>8</v>
      </c>
      <c r="CH22" s="81"/>
      <c r="CI22" s="81">
        <v>7</v>
      </c>
      <c r="CJ22" s="81"/>
      <c r="CK22" s="81">
        <v>7</v>
      </c>
      <c r="CL22" s="81"/>
      <c r="CM22" s="81">
        <v>9</v>
      </c>
      <c r="CN22" s="81"/>
      <c r="CO22" s="81">
        <f t="shared" si="13"/>
        <v>257</v>
      </c>
      <c r="CP22" s="82">
        <f t="shared" si="14"/>
        <v>8.03125</v>
      </c>
      <c r="CQ22" s="81">
        <v>8</v>
      </c>
      <c r="CR22" s="81"/>
      <c r="CS22" s="81">
        <v>9</v>
      </c>
      <c r="CT22" s="81"/>
      <c r="CU22" s="81">
        <v>7</v>
      </c>
      <c r="CV22" s="81"/>
      <c r="CW22" s="81">
        <v>8</v>
      </c>
      <c r="CX22" s="81"/>
      <c r="CY22" s="81">
        <v>9</v>
      </c>
      <c r="CZ22" s="81"/>
      <c r="DA22" s="81">
        <f t="shared" si="15"/>
        <v>192</v>
      </c>
      <c r="DB22" s="82">
        <f t="shared" si="16"/>
        <v>8.347826086956522</v>
      </c>
      <c r="DC22" s="82">
        <f t="shared" si="17"/>
        <v>8.163636363636364</v>
      </c>
      <c r="DD22" s="81"/>
      <c r="DE22" s="81"/>
      <c r="DF22" s="81"/>
      <c r="DG22" s="81"/>
      <c r="DH22" s="81"/>
      <c r="DI22" s="81"/>
      <c r="DJ22" s="81"/>
      <c r="DK22" s="81"/>
      <c r="DL22" s="81"/>
      <c r="DM22" s="81"/>
    </row>
    <row r="23" spans="1:117" ht="15.75">
      <c r="A23" s="4">
        <v>62</v>
      </c>
      <c r="B23" s="13" t="s">
        <v>121</v>
      </c>
      <c r="C23" s="24" t="s">
        <v>350</v>
      </c>
      <c r="D23" s="11">
        <v>33562</v>
      </c>
      <c r="E23" s="4" t="s">
        <v>101</v>
      </c>
      <c r="F23" s="13" t="s">
        <v>22</v>
      </c>
      <c r="G23" s="17" t="s">
        <v>35</v>
      </c>
      <c r="H23" s="81">
        <v>7</v>
      </c>
      <c r="I23" s="81"/>
      <c r="J23" s="81">
        <v>6</v>
      </c>
      <c r="K23" s="81"/>
      <c r="L23" s="81">
        <v>7</v>
      </c>
      <c r="M23" s="81"/>
      <c r="N23" s="81">
        <v>7</v>
      </c>
      <c r="O23" s="81"/>
      <c r="P23" s="81">
        <v>6</v>
      </c>
      <c r="Q23" s="81"/>
      <c r="R23" s="81">
        <v>6</v>
      </c>
      <c r="S23" s="81"/>
      <c r="T23" s="81">
        <v>6</v>
      </c>
      <c r="U23" s="81"/>
      <c r="V23" s="81">
        <f t="shared" si="0"/>
        <v>142</v>
      </c>
      <c r="W23" s="83">
        <f t="shared" si="1"/>
        <v>6.454545454545454</v>
      </c>
      <c r="X23" s="81">
        <v>7</v>
      </c>
      <c r="Y23" s="81"/>
      <c r="Z23" s="81">
        <v>7</v>
      </c>
      <c r="AA23" s="81"/>
      <c r="AB23" s="81">
        <v>7</v>
      </c>
      <c r="AC23" s="81"/>
      <c r="AD23" s="81">
        <v>5</v>
      </c>
      <c r="AE23" s="81"/>
      <c r="AF23" s="81">
        <v>5</v>
      </c>
      <c r="AG23" s="81"/>
      <c r="AH23" s="81">
        <v>7</v>
      </c>
      <c r="AI23" s="81"/>
      <c r="AJ23" s="81">
        <f t="shared" si="2"/>
        <v>145</v>
      </c>
      <c r="AK23" s="83">
        <f t="shared" si="3"/>
        <v>6.304347826086956</v>
      </c>
      <c r="AL23" s="83">
        <f t="shared" si="4"/>
        <v>6.377777777777778</v>
      </c>
      <c r="AM23" s="43" t="str">
        <f t="shared" si="5"/>
        <v>TB Kh¸</v>
      </c>
      <c r="AN23" s="81">
        <f t="shared" si="6"/>
        <v>0</v>
      </c>
      <c r="AO23" s="44" t="str">
        <f t="shared" si="7"/>
        <v>Lªn líp</v>
      </c>
      <c r="AP23" s="81">
        <v>6</v>
      </c>
      <c r="AQ23" s="81"/>
      <c r="AR23" s="81">
        <v>7</v>
      </c>
      <c r="AS23" s="81"/>
      <c r="AT23" s="81">
        <v>7</v>
      </c>
      <c r="AU23" s="81"/>
      <c r="AV23" s="81">
        <v>8</v>
      </c>
      <c r="AW23" s="81"/>
      <c r="AX23" s="81">
        <v>7</v>
      </c>
      <c r="AY23" s="81"/>
      <c r="AZ23" s="81">
        <v>8</v>
      </c>
      <c r="BA23" s="81"/>
      <c r="BB23" s="81">
        <v>7</v>
      </c>
      <c r="BC23" s="81"/>
      <c r="BD23" s="81">
        <v>5</v>
      </c>
      <c r="BE23" s="81"/>
      <c r="BF23" s="81">
        <f t="shared" si="8"/>
        <v>204</v>
      </c>
      <c r="BG23" s="82">
        <f t="shared" si="9"/>
        <v>6.8</v>
      </c>
      <c r="BH23" s="81">
        <v>6</v>
      </c>
      <c r="BI23" s="81"/>
      <c r="BJ23" s="81">
        <v>6</v>
      </c>
      <c r="BK23" s="81"/>
      <c r="BL23" s="81">
        <v>5</v>
      </c>
      <c r="BM23" s="81"/>
      <c r="BN23" s="81">
        <v>8</v>
      </c>
      <c r="BO23" s="81"/>
      <c r="BP23" s="81">
        <v>8</v>
      </c>
      <c r="BQ23" s="81"/>
      <c r="BR23" s="81">
        <v>8</v>
      </c>
      <c r="BS23" s="81"/>
      <c r="BT23" s="81">
        <v>7</v>
      </c>
      <c r="BU23" s="81"/>
      <c r="BV23" s="81">
        <f t="shared" si="10"/>
        <v>179</v>
      </c>
      <c r="BW23" s="82">
        <f t="shared" si="11"/>
        <v>6.884615384615385</v>
      </c>
      <c r="BX23" s="82">
        <f t="shared" si="12"/>
        <v>6.839285714285714</v>
      </c>
      <c r="BY23" s="155" t="s">
        <v>568</v>
      </c>
      <c r="BZ23" s="155" t="s">
        <v>522</v>
      </c>
      <c r="CA23" s="81">
        <v>8</v>
      </c>
      <c r="CB23" s="81"/>
      <c r="CC23" s="81">
        <v>9</v>
      </c>
      <c r="CD23" s="81"/>
      <c r="CE23" s="81">
        <v>8</v>
      </c>
      <c r="CF23" s="81"/>
      <c r="CG23" s="81">
        <v>8</v>
      </c>
      <c r="CH23" s="81"/>
      <c r="CI23" s="81">
        <v>6</v>
      </c>
      <c r="CJ23" s="81"/>
      <c r="CK23" s="81">
        <v>7</v>
      </c>
      <c r="CL23" s="81"/>
      <c r="CM23" s="81">
        <v>8</v>
      </c>
      <c r="CN23" s="81"/>
      <c r="CO23" s="81">
        <f t="shared" si="13"/>
        <v>247</v>
      </c>
      <c r="CP23" s="82">
        <f t="shared" si="14"/>
        <v>7.71875</v>
      </c>
      <c r="CQ23" s="81">
        <v>9</v>
      </c>
      <c r="CR23" s="81"/>
      <c r="CS23" s="81">
        <v>9</v>
      </c>
      <c r="CT23" s="81"/>
      <c r="CU23" s="81">
        <v>9</v>
      </c>
      <c r="CV23" s="81"/>
      <c r="CW23" s="81">
        <v>8</v>
      </c>
      <c r="CX23" s="81"/>
      <c r="CY23" s="81">
        <v>7</v>
      </c>
      <c r="CZ23" s="81"/>
      <c r="DA23" s="81">
        <f t="shared" si="15"/>
        <v>192</v>
      </c>
      <c r="DB23" s="82">
        <f t="shared" si="16"/>
        <v>8.347826086956522</v>
      </c>
      <c r="DC23" s="82">
        <f t="shared" si="17"/>
        <v>7.9818181818181815</v>
      </c>
      <c r="DD23" s="81"/>
      <c r="DE23" s="81"/>
      <c r="DF23" s="81"/>
      <c r="DG23" s="81"/>
      <c r="DH23" s="81"/>
      <c r="DI23" s="81"/>
      <c r="DJ23" s="81"/>
      <c r="DK23" s="81"/>
      <c r="DL23" s="81"/>
      <c r="DM23" s="81"/>
    </row>
    <row r="24" spans="1:117" ht="15.75">
      <c r="A24" s="4">
        <v>6</v>
      </c>
      <c r="B24" s="13" t="s">
        <v>290</v>
      </c>
      <c r="C24" s="24" t="s">
        <v>138</v>
      </c>
      <c r="D24" s="11">
        <v>33701</v>
      </c>
      <c r="E24" s="4" t="s">
        <v>101</v>
      </c>
      <c r="F24" s="13" t="s">
        <v>30</v>
      </c>
      <c r="G24" s="17" t="s">
        <v>36</v>
      </c>
      <c r="H24" s="81">
        <v>7</v>
      </c>
      <c r="I24" s="81"/>
      <c r="J24" s="81">
        <v>7</v>
      </c>
      <c r="K24" s="81"/>
      <c r="L24" s="81">
        <v>7</v>
      </c>
      <c r="M24" s="81"/>
      <c r="N24" s="81">
        <v>6</v>
      </c>
      <c r="O24" s="81"/>
      <c r="P24" s="81">
        <v>8</v>
      </c>
      <c r="Q24" s="81"/>
      <c r="R24" s="81">
        <v>8</v>
      </c>
      <c r="S24" s="81"/>
      <c r="T24" s="81">
        <v>7</v>
      </c>
      <c r="U24" s="81"/>
      <c r="V24" s="81">
        <f t="shared" si="0"/>
        <v>159</v>
      </c>
      <c r="W24" s="83">
        <f t="shared" si="1"/>
        <v>7.2272727272727275</v>
      </c>
      <c r="X24" s="81">
        <v>7</v>
      </c>
      <c r="Y24" s="81"/>
      <c r="Z24" s="81">
        <v>7</v>
      </c>
      <c r="AA24" s="81"/>
      <c r="AB24" s="81">
        <v>7</v>
      </c>
      <c r="AC24" s="81"/>
      <c r="AD24" s="81">
        <v>7</v>
      </c>
      <c r="AE24" s="81"/>
      <c r="AF24" s="81">
        <v>5</v>
      </c>
      <c r="AG24" s="81"/>
      <c r="AH24" s="81">
        <v>6</v>
      </c>
      <c r="AI24" s="81"/>
      <c r="AJ24" s="81">
        <f t="shared" si="2"/>
        <v>146</v>
      </c>
      <c r="AK24" s="83">
        <f t="shared" si="3"/>
        <v>6.3478260869565215</v>
      </c>
      <c r="AL24" s="83">
        <f t="shared" si="4"/>
        <v>6.777777777777778</v>
      </c>
      <c r="AM24" s="43" t="str">
        <f t="shared" si="5"/>
        <v>TB Kh¸</v>
      </c>
      <c r="AN24" s="81">
        <f t="shared" si="6"/>
        <v>0</v>
      </c>
      <c r="AO24" s="44" t="str">
        <f t="shared" si="7"/>
        <v>Lªn líp</v>
      </c>
      <c r="AP24" s="81">
        <v>9</v>
      </c>
      <c r="AQ24" s="81"/>
      <c r="AR24" s="81">
        <v>6</v>
      </c>
      <c r="AS24" s="81"/>
      <c r="AT24" s="81">
        <v>7</v>
      </c>
      <c r="AU24" s="81"/>
      <c r="AV24" s="81">
        <v>7</v>
      </c>
      <c r="AW24" s="81"/>
      <c r="AX24" s="81">
        <v>7</v>
      </c>
      <c r="AY24" s="81"/>
      <c r="AZ24" s="81">
        <v>9</v>
      </c>
      <c r="BA24" s="81"/>
      <c r="BB24" s="81">
        <v>7</v>
      </c>
      <c r="BC24" s="81"/>
      <c r="BD24" s="81">
        <v>5</v>
      </c>
      <c r="BE24" s="81"/>
      <c r="BF24" s="81">
        <f t="shared" si="8"/>
        <v>217</v>
      </c>
      <c r="BG24" s="82">
        <f t="shared" si="9"/>
        <v>7.233333333333333</v>
      </c>
      <c r="BH24" s="81">
        <v>8</v>
      </c>
      <c r="BI24" s="81"/>
      <c r="BJ24" s="81">
        <v>6</v>
      </c>
      <c r="BK24" s="81"/>
      <c r="BL24" s="81">
        <v>5</v>
      </c>
      <c r="BM24" s="81"/>
      <c r="BN24" s="81">
        <v>6</v>
      </c>
      <c r="BO24" s="81"/>
      <c r="BP24" s="81">
        <v>9</v>
      </c>
      <c r="BQ24" s="81"/>
      <c r="BR24" s="81">
        <v>7</v>
      </c>
      <c r="BS24" s="81"/>
      <c r="BT24" s="81">
        <v>8</v>
      </c>
      <c r="BU24" s="81"/>
      <c r="BV24" s="81">
        <f t="shared" si="10"/>
        <v>182</v>
      </c>
      <c r="BW24" s="82">
        <f t="shared" si="11"/>
        <v>7</v>
      </c>
      <c r="BX24" s="82">
        <f t="shared" si="12"/>
        <v>7.125</v>
      </c>
      <c r="BY24" s="155" t="s">
        <v>511</v>
      </c>
      <c r="BZ24" s="155" t="s">
        <v>522</v>
      </c>
      <c r="CA24" s="81">
        <v>8</v>
      </c>
      <c r="CB24" s="81"/>
      <c r="CC24" s="81">
        <v>9</v>
      </c>
      <c r="CD24" s="81"/>
      <c r="CE24" s="81">
        <v>8</v>
      </c>
      <c r="CF24" s="81"/>
      <c r="CG24" s="81">
        <v>7</v>
      </c>
      <c r="CH24" s="81"/>
      <c r="CI24" s="81">
        <v>6</v>
      </c>
      <c r="CJ24" s="81"/>
      <c r="CK24" s="81">
        <v>6</v>
      </c>
      <c r="CL24" s="81"/>
      <c r="CM24" s="81">
        <v>7</v>
      </c>
      <c r="CN24" s="81"/>
      <c r="CO24" s="81">
        <f t="shared" si="13"/>
        <v>230</v>
      </c>
      <c r="CP24" s="82">
        <f t="shared" si="14"/>
        <v>7.1875</v>
      </c>
      <c r="CQ24" s="81">
        <v>9</v>
      </c>
      <c r="CR24" s="81"/>
      <c r="CS24" s="81">
        <v>7</v>
      </c>
      <c r="CT24" s="81"/>
      <c r="CU24" s="81">
        <v>8</v>
      </c>
      <c r="CV24" s="81"/>
      <c r="CW24" s="81">
        <v>9</v>
      </c>
      <c r="CX24" s="81"/>
      <c r="CY24" s="81">
        <v>9</v>
      </c>
      <c r="CZ24" s="81"/>
      <c r="DA24" s="81">
        <f t="shared" si="15"/>
        <v>191</v>
      </c>
      <c r="DB24" s="82">
        <f t="shared" si="16"/>
        <v>8.304347826086957</v>
      </c>
      <c r="DC24" s="82">
        <f t="shared" si="17"/>
        <v>7.654545454545454</v>
      </c>
      <c r="DD24" s="81"/>
      <c r="DE24" s="81"/>
      <c r="DF24" s="81"/>
      <c r="DG24" s="81"/>
      <c r="DH24" s="81"/>
      <c r="DI24" s="81"/>
      <c r="DJ24" s="81"/>
      <c r="DK24" s="81"/>
      <c r="DL24" s="81"/>
      <c r="DM24" s="81"/>
    </row>
    <row r="25" spans="1:117" ht="15.75">
      <c r="A25" s="4">
        <v>9</v>
      </c>
      <c r="B25" s="13" t="s">
        <v>293</v>
      </c>
      <c r="C25" s="24" t="s">
        <v>4</v>
      </c>
      <c r="D25" s="11">
        <v>33830</v>
      </c>
      <c r="E25" s="4" t="s">
        <v>101</v>
      </c>
      <c r="F25" s="13" t="s">
        <v>22</v>
      </c>
      <c r="G25" s="17" t="s">
        <v>35</v>
      </c>
      <c r="H25" s="81">
        <v>8</v>
      </c>
      <c r="I25" s="81"/>
      <c r="J25" s="81">
        <v>7</v>
      </c>
      <c r="K25" s="81"/>
      <c r="L25" s="81">
        <v>7</v>
      </c>
      <c r="M25" s="81"/>
      <c r="N25" s="81">
        <v>7</v>
      </c>
      <c r="O25" s="81"/>
      <c r="P25" s="81">
        <v>7</v>
      </c>
      <c r="Q25" s="81"/>
      <c r="R25" s="81">
        <v>7</v>
      </c>
      <c r="S25" s="81"/>
      <c r="T25" s="81">
        <v>8</v>
      </c>
      <c r="U25" s="81"/>
      <c r="V25" s="81">
        <f t="shared" si="0"/>
        <v>158</v>
      </c>
      <c r="W25" s="83">
        <f t="shared" si="1"/>
        <v>7.181818181818182</v>
      </c>
      <c r="X25" s="81">
        <v>7</v>
      </c>
      <c r="Y25" s="81"/>
      <c r="Z25" s="81">
        <v>6</v>
      </c>
      <c r="AA25" s="81"/>
      <c r="AB25" s="81">
        <v>7</v>
      </c>
      <c r="AC25" s="81"/>
      <c r="AD25" s="81">
        <v>7</v>
      </c>
      <c r="AE25" s="81"/>
      <c r="AF25" s="81">
        <v>5</v>
      </c>
      <c r="AG25" s="81"/>
      <c r="AH25" s="81">
        <v>8</v>
      </c>
      <c r="AI25" s="81"/>
      <c r="AJ25" s="81">
        <f t="shared" si="2"/>
        <v>153</v>
      </c>
      <c r="AK25" s="83">
        <f t="shared" si="3"/>
        <v>6.6521739130434785</v>
      </c>
      <c r="AL25" s="83">
        <f t="shared" si="4"/>
        <v>6.911111111111111</v>
      </c>
      <c r="AM25" s="43" t="str">
        <f t="shared" si="5"/>
        <v>TB Kh¸</v>
      </c>
      <c r="AN25" s="81">
        <f t="shared" si="6"/>
        <v>0</v>
      </c>
      <c r="AO25" s="44" t="str">
        <f t="shared" si="7"/>
        <v>Lªn líp</v>
      </c>
      <c r="AP25" s="81">
        <v>8</v>
      </c>
      <c r="AQ25" s="81"/>
      <c r="AR25" s="81">
        <v>9</v>
      </c>
      <c r="AS25" s="81"/>
      <c r="AT25" s="81">
        <v>7</v>
      </c>
      <c r="AU25" s="81"/>
      <c r="AV25" s="81">
        <v>5</v>
      </c>
      <c r="AW25" s="81"/>
      <c r="AX25" s="81">
        <v>8</v>
      </c>
      <c r="AY25" s="81"/>
      <c r="AZ25" s="81">
        <v>7</v>
      </c>
      <c r="BA25" s="81"/>
      <c r="BB25" s="81">
        <v>8</v>
      </c>
      <c r="BC25" s="81"/>
      <c r="BD25" s="81">
        <v>7</v>
      </c>
      <c r="BE25" s="81"/>
      <c r="BF25" s="81">
        <f t="shared" si="8"/>
        <v>221</v>
      </c>
      <c r="BG25" s="82">
        <f t="shared" si="9"/>
        <v>7.366666666666666</v>
      </c>
      <c r="BH25" s="81">
        <v>8</v>
      </c>
      <c r="BI25" s="81"/>
      <c r="BJ25" s="81">
        <v>7</v>
      </c>
      <c r="BK25" s="81"/>
      <c r="BL25" s="81">
        <v>6</v>
      </c>
      <c r="BM25" s="81"/>
      <c r="BN25" s="81">
        <v>7</v>
      </c>
      <c r="BO25" s="81"/>
      <c r="BP25" s="81">
        <v>8</v>
      </c>
      <c r="BQ25" s="81"/>
      <c r="BR25" s="81">
        <v>7</v>
      </c>
      <c r="BS25" s="81"/>
      <c r="BT25" s="81">
        <v>8</v>
      </c>
      <c r="BU25" s="81"/>
      <c r="BV25" s="81">
        <f t="shared" si="10"/>
        <v>189</v>
      </c>
      <c r="BW25" s="82">
        <f t="shared" si="11"/>
        <v>7.269230769230769</v>
      </c>
      <c r="BX25" s="82">
        <f t="shared" si="12"/>
        <v>7.321428571428571</v>
      </c>
      <c r="BY25" s="155" t="s">
        <v>511</v>
      </c>
      <c r="BZ25" s="155" t="s">
        <v>522</v>
      </c>
      <c r="CA25" s="81">
        <v>8</v>
      </c>
      <c r="CB25" s="81"/>
      <c r="CC25" s="81">
        <v>9</v>
      </c>
      <c r="CD25" s="81"/>
      <c r="CE25" s="81">
        <v>8</v>
      </c>
      <c r="CF25" s="81"/>
      <c r="CG25" s="81">
        <v>9</v>
      </c>
      <c r="CH25" s="81"/>
      <c r="CI25" s="81">
        <v>8</v>
      </c>
      <c r="CJ25" s="81"/>
      <c r="CK25" s="81">
        <v>7</v>
      </c>
      <c r="CL25" s="81"/>
      <c r="CM25" s="81">
        <v>8</v>
      </c>
      <c r="CN25" s="81"/>
      <c r="CO25" s="81">
        <f t="shared" si="13"/>
        <v>261</v>
      </c>
      <c r="CP25" s="82">
        <f t="shared" si="14"/>
        <v>8.15625</v>
      </c>
      <c r="CQ25" s="81">
        <v>8</v>
      </c>
      <c r="CR25" s="81"/>
      <c r="CS25" s="81">
        <v>9</v>
      </c>
      <c r="CT25" s="81"/>
      <c r="CU25" s="81">
        <v>9</v>
      </c>
      <c r="CV25" s="81"/>
      <c r="CW25" s="81">
        <v>9</v>
      </c>
      <c r="CX25" s="81"/>
      <c r="CY25" s="81">
        <v>7</v>
      </c>
      <c r="CZ25" s="81"/>
      <c r="DA25" s="81">
        <f t="shared" si="15"/>
        <v>191</v>
      </c>
      <c r="DB25" s="82">
        <f t="shared" si="16"/>
        <v>8.304347826086957</v>
      </c>
      <c r="DC25" s="82">
        <f t="shared" si="17"/>
        <v>8.218181818181819</v>
      </c>
      <c r="DD25" s="81"/>
      <c r="DE25" s="81"/>
      <c r="DF25" s="81"/>
      <c r="DG25" s="81"/>
      <c r="DH25" s="81"/>
      <c r="DI25" s="81"/>
      <c r="DJ25" s="81"/>
      <c r="DK25" s="81"/>
      <c r="DL25" s="81"/>
      <c r="DM25" s="81"/>
    </row>
    <row r="26" spans="1:117" ht="15.75">
      <c r="A26" s="4">
        <v>14</v>
      </c>
      <c r="B26" s="13" t="s">
        <v>297</v>
      </c>
      <c r="C26" s="24" t="s">
        <v>100</v>
      </c>
      <c r="D26" s="11">
        <v>33928</v>
      </c>
      <c r="E26" s="4" t="s">
        <v>101</v>
      </c>
      <c r="F26" s="13" t="s">
        <v>44</v>
      </c>
      <c r="G26" s="17" t="s">
        <v>35</v>
      </c>
      <c r="H26" s="81">
        <v>6</v>
      </c>
      <c r="I26" s="81"/>
      <c r="J26" s="81">
        <v>7</v>
      </c>
      <c r="K26" s="81"/>
      <c r="L26" s="81">
        <v>7</v>
      </c>
      <c r="M26" s="81"/>
      <c r="N26" s="81">
        <v>7</v>
      </c>
      <c r="O26" s="81"/>
      <c r="P26" s="81">
        <v>7</v>
      </c>
      <c r="Q26" s="81"/>
      <c r="R26" s="81">
        <v>6</v>
      </c>
      <c r="S26" s="81"/>
      <c r="T26" s="81">
        <v>8</v>
      </c>
      <c r="U26" s="81"/>
      <c r="V26" s="81">
        <f t="shared" si="0"/>
        <v>153</v>
      </c>
      <c r="W26" s="83">
        <f t="shared" si="1"/>
        <v>6.954545454545454</v>
      </c>
      <c r="X26" s="81">
        <v>6</v>
      </c>
      <c r="Y26" s="81"/>
      <c r="Z26" s="81">
        <v>8</v>
      </c>
      <c r="AA26" s="81"/>
      <c r="AB26" s="81">
        <v>8</v>
      </c>
      <c r="AC26" s="81"/>
      <c r="AD26" s="81">
        <v>6</v>
      </c>
      <c r="AE26" s="81"/>
      <c r="AF26" s="81">
        <v>9</v>
      </c>
      <c r="AG26" s="81"/>
      <c r="AH26" s="81">
        <v>6</v>
      </c>
      <c r="AI26" s="81"/>
      <c r="AJ26" s="81">
        <f t="shared" si="2"/>
        <v>167</v>
      </c>
      <c r="AK26" s="83">
        <f t="shared" si="3"/>
        <v>7.260869565217392</v>
      </c>
      <c r="AL26" s="83">
        <f t="shared" si="4"/>
        <v>7.111111111111111</v>
      </c>
      <c r="AM26" s="43" t="str">
        <f t="shared" si="5"/>
        <v>Kh¸</v>
      </c>
      <c r="AN26" s="81">
        <f t="shared" si="6"/>
        <v>0</v>
      </c>
      <c r="AO26" s="44" t="str">
        <f t="shared" si="7"/>
        <v>Lªn líp</v>
      </c>
      <c r="AP26" s="81">
        <v>7</v>
      </c>
      <c r="AQ26" s="81"/>
      <c r="AR26" s="81">
        <v>8</v>
      </c>
      <c r="AS26" s="81"/>
      <c r="AT26" s="81">
        <v>7</v>
      </c>
      <c r="AU26" s="81"/>
      <c r="AV26" s="81">
        <v>7</v>
      </c>
      <c r="AW26" s="81"/>
      <c r="AX26" s="81">
        <v>8</v>
      </c>
      <c r="AY26" s="81"/>
      <c r="AZ26" s="81">
        <v>7</v>
      </c>
      <c r="BA26" s="81"/>
      <c r="BB26" s="81">
        <v>8</v>
      </c>
      <c r="BC26" s="81"/>
      <c r="BD26" s="81">
        <v>6</v>
      </c>
      <c r="BE26" s="81"/>
      <c r="BF26" s="81">
        <f t="shared" si="8"/>
        <v>215</v>
      </c>
      <c r="BG26" s="82">
        <f t="shared" si="9"/>
        <v>7.166666666666667</v>
      </c>
      <c r="BH26" s="81">
        <v>7</v>
      </c>
      <c r="BI26" s="81"/>
      <c r="BJ26" s="81">
        <v>7</v>
      </c>
      <c r="BK26" s="81"/>
      <c r="BL26" s="81">
        <v>7</v>
      </c>
      <c r="BM26" s="81"/>
      <c r="BN26" s="81">
        <v>7</v>
      </c>
      <c r="BO26" s="81"/>
      <c r="BP26" s="81">
        <v>8</v>
      </c>
      <c r="BQ26" s="81"/>
      <c r="BR26" s="81">
        <v>8</v>
      </c>
      <c r="BS26" s="81"/>
      <c r="BT26" s="81">
        <v>8</v>
      </c>
      <c r="BU26" s="81"/>
      <c r="BV26" s="81">
        <f t="shared" si="10"/>
        <v>193</v>
      </c>
      <c r="BW26" s="82">
        <f t="shared" si="11"/>
        <v>7.423076923076923</v>
      </c>
      <c r="BX26" s="82">
        <f t="shared" si="12"/>
        <v>7.285714285714286</v>
      </c>
      <c r="BY26" s="155" t="s">
        <v>511</v>
      </c>
      <c r="BZ26" s="155" t="s">
        <v>522</v>
      </c>
      <c r="CA26" s="81">
        <v>9</v>
      </c>
      <c r="CB26" s="81"/>
      <c r="CC26" s="81">
        <v>9</v>
      </c>
      <c r="CD26" s="81"/>
      <c r="CE26" s="81">
        <v>8</v>
      </c>
      <c r="CF26" s="81"/>
      <c r="CG26" s="81">
        <v>9</v>
      </c>
      <c r="CH26" s="81"/>
      <c r="CI26" s="81">
        <v>8</v>
      </c>
      <c r="CJ26" s="81"/>
      <c r="CK26" s="81">
        <v>7</v>
      </c>
      <c r="CL26" s="81"/>
      <c r="CM26" s="81">
        <v>8</v>
      </c>
      <c r="CN26" s="81"/>
      <c r="CO26" s="81">
        <f t="shared" si="13"/>
        <v>265</v>
      </c>
      <c r="CP26" s="82">
        <f t="shared" si="14"/>
        <v>8.28125</v>
      </c>
      <c r="CQ26" s="81">
        <v>8</v>
      </c>
      <c r="CR26" s="81"/>
      <c r="CS26" s="81">
        <v>8</v>
      </c>
      <c r="CT26" s="81"/>
      <c r="CU26" s="81">
        <v>8</v>
      </c>
      <c r="CV26" s="81"/>
      <c r="CW26" s="81">
        <v>8</v>
      </c>
      <c r="CX26" s="81"/>
      <c r="CY26" s="81">
        <v>9</v>
      </c>
      <c r="CZ26" s="81"/>
      <c r="DA26" s="81">
        <f t="shared" si="15"/>
        <v>190</v>
      </c>
      <c r="DB26" s="82">
        <f t="shared" si="16"/>
        <v>8.26086956521739</v>
      </c>
      <c r="DC26" s="82">
        <f t="shared" si="17"/>
        <v>8.272727272727273</v>
      </c>
      <c r="DD26" s="81"/>
      <c r="DE26" s="81"/>
      <c r="DF26" s="81"/>
      <c r="DG26" s="81"/>
      <c r="DH26" s="81"/>
      <c r="DI26" s="81"/>
      <c r="DJ26" s="81"/>
      <c r="DK26" s="81"/>
      <c r="DL26" s="81"/>
      <c r="DM26" s="81"/>
    </row>
    <row r="27" spans="1:117" ht="15.75">
      <c r="A27" s="4">
        <v>19</v>
      </c>
      <c r="B27" s="13" t="s">
        <v>300</v>
      </c>
      <c r="C27" s="24" t="s">
        <v>232</v>
      </c>
      <c r="D27" s="11">
        <v>33523</v>
      </c>
      <c r="E27" s="4" t="s">
        <v>101</v>
      </c>
      <c r="F27" s="13" t="s">
        <v>42</v>
      </c>
      <c r="G27" s="17" t="s">
        <v>35</v>
      </c>
      <c r="H27" s="81">
        <v>7</v>
      </c>
      <c r="I27" s="81"/>
      <c r="J27" s="81">
        <v>6</v>
      </c>
      <c r="K27" s="81"/>
      <c r="L27" s="81">
        <v>6</v>
      </c>
      <c r="M27" s="81"/>
      <c r="N27" s="81">
        <v>7</v>
      </c>
      <c r="O27" s="81"/>
      <c r="P27" s="81">
        <v>7</v>
      </c>
      <c r="Q27" s="81"/>
      <c r="R27" s="81">
        <v>6</v>
      </c>
      <c r="S27" s="81"/>
      <c r="T27" s="81">
        <v>7</v>
      </c>
      <c r="U27" s="81"/>
      <c r="V27" s="81">
        <f t="shared" si="0"/>
        <v>142</v>
      </c>
      <c r="W27" s="83">
        <f t="shared" si="1"/>
        <v>6.454545454545454</v>
      </c>
      <c r="X27" s="81">
        <v>7</v>
      </c>
      <c r="Y27" s="81"/>
      <c r="Z27" s="81">
        <v>7</v>
      </c>
      <c r="AA27" s="81"/>
      <c r="AB27" s="81">
        <v>6</v>
      </c>
      <c r="AC27" s="81"/>
      <c r="AD27" s="81">
        <v>8</v>
      </c>
      <c r="AE27" s="81"/>
      <c r="AF27" s="81">
        <v>5</v>
      </c>
      <c r="AG27" s="81"/>
      <c r="AH27" s="81">
        <v>7</v>
      </c>
      <c r="AI27" s="81"/>
      <c r="AJ27" s="81">
        <f t="shared" si="2"/>
        <v>150</v>
      </c>
      <c r="AK27" s="83">
        <f t="shared" si="3"/>
        <v>6.521739130434782</v>
      </c>
      <c r="AL27" s="83">
        <f t="shared" si="4"/>
        <v>6.488888888888889</v>
      </c>
      <c r="AM27" s="43" t="str">
        <f t="shared" si="5"/>
        <v>TB Kh¸</v>
      </c>
      <c r="AN27" s="81">
        <f t="shared" si="6"/>
        <v>0</v>
      </c>
      <c r="AO27" s="44" t="str">
        <f t="shared" si="7"/>
        <v>Lªn líp</v>
      </c>
      <c r="AP27" s="81">
        <v>8</v>
      </c>
      <c r="AQ27" s="81"/>
      <c r="AR27" s="81">
        <v>6</v>
      </c>
      <c r="AS27" s="81"/>
      <c r="AT27" s="81">
        <v>6</v>
      </c>
      <c r="AU27" s="81"/>
      <c r="AV27" s="81">
        <v>7</v>
      </c>
      <c r="AW27" s="81"/>
      <c r="AX27" s="81">
        <v>7</v>
      </c>
      <c r="AY27" s="81"/>
      <c r="AZ27" s="81">
        <v>7</v>
      </c>
      <c r="BA27" s="81"/>
      <c r="BB27" s="81">
        <v>7</v>
      </c>
      <c r="BC27" s="81"/>
      <c r="BD27" s="81">
        <v>5</v>
      </c>
      <c r="BE27" s="81"/>
      <c r="BF27" s="81">
        <f t="shared" si="8"/>
        <v>199</v>
      </c>
      <c r="BG27" s="82">
        <f t="shared" si="9"/>
        <v>6.633333333333334</v>
      </c>
      <c r="BH27" s="81">
        <v>8</v>
      </c>
      <c r="BI27" s="81"/>
      <c r="BJ27" s="81">
        <v>6</v>
      </c>
      <c r="BK27" s="81"/>
      <c r="BL27" s="81">
        <v>5</v>
      </c>
      <c r="BM27" s="81"/>
      <c r="BN27" s="81">
        <v>8</v>
      </c>
      <c r="BO27" s="81"/>
      <c r="BP27" s="81">
        <v>8</v>
      </c>
      <c r="BQ27" s="81"/>
      <c r="BR27" s="81">
        <v>7</v>
      </c>
      <c r="BS27" s="81"/>
      <c r="BT27" s="81">
        <v>8</v>
      </c>
      <c r="BU27" s="81"/>
      <c r="BV27" s="81">
        <f t="shared" si="10"/>
        <v>185</v>
      </c>
      <c r="BW27" s="82">
        <f t="shared" si="11"/>
        <v>7.115384615384615</v>
      </c>
      <c r="BX27" s="82">
        <f t="shared" si="12"/>
        <v>6.857142857142857</v>
      </c>
      <c r="BY27" s="155" t="s">
        <v>568</v>
      </c>
      <c r="BZ27" s="155" t="s">
        <v>522</v>
      </c>
      <c r="CA27" s="81">
        <v>6</v>
      </c>
      <c r="CB27" s="81"/>
      <c r="CC27" s="81">
        <v>9</v>
      </c>
      <c r="CD27" s="81"/>
      <c r="CE27" s="81">
        <v>8</v>
      </c>
      <c r="CF27" s="81"/>
      <c r="CG27" s="81">
        <v>8</v>
      </c>
      <c r="CH27" s="81"/>
      <c r="CI27" s="81">
        <v>7</v>
      </c>
      <c r="CJ27" s="81"/>
      <c r="CK27" s="81">
        <v>7</v>
      </c>
      <c r="CL27" s="81"/>
      <c r="CM27" s="81">
        <v>7</v>
      </c>
      <c r="CN27" s="81"/>
      <c r="CO27" s="81">
        <f t="shared" si="13"/>
        <v>237</v>
      </c>
      <c r="CP27" s="82">
        <f t="shared" si="14"/>
        <v>7.40625</v>
      </c>
      <c r="CQ27" s="81">
        <v>7</v>
      </c>
      <c r="CR27" s="81"/>
      <c r="CS27" s="81">
        <v>9</v>
      </c>
      <c r="CT27" s="81"/>
      <c r="CU27" s="81">
        <v>9</v>
      </c>
      <c r="CV27" s="81"/>
      <c r="CW27" s="81">
        <v>8</v>
      </c>
      <c r="CX27" s="81"/>
      <c r="CY27" s="81">
        <v>8</v>
      </c>
      <c r="CZ27" s="81"/>
      <c r="DA27" s="81">
        <f t="shared" si="15"/>
        <v>190</v>
      </c>
      <c r="DB27" s="82">
        <f t="shared" si="16"/>
        <v>8.26086956521739</v>
      </c>
      <c r="DC27" s="82">
        <f t="shared" si="17"/>
        <v>7.763636363636364</v>
      </c>
      <c r="DD27" s="81"/>
      <c r="DE27" s="81"/>
      <c r="DF27" s="81"/>
      <c r="DG27" s="81"/>
      <c r="DH27" s="81"/>
      <c r="DI27" s="81"/>
      <c r="DJ27" s="81"/>
      <c r="DK27" s="81"/>
      <c r="DL27" s="81"/>
      <c r="DM27" s="81"/>
    </row>
    <row r="28" spans="1:117" ht="15.75">
      <c r="A28" s="4">
        <v>22</v>
      </c>
      <c r="B28" s="13" t="s">
        <v>302</v>
      </c>
      <c r="C28" s="24" t="s">
        <v>74</v>
      </c>
      <c r="D28" s="11">
        <v>33839</v>
      </c>
      <c r="E28" s="4" t="s">
        <v>48</v>
      </c>
      <c r="F28" s="13" t="s">
        <v>285</v>
      </c>
      <c r="G28" s="17" t="s">
        <v>35</v>
      </c>
      <c r="H28" s="81">
        <v>6</v>
      </c>
      <c r="I28" s="81"/>
      <c r="J28" s="81">
        <v>7</v>
      </c>
      <c r="K28" s="81"/>
      <c r="L28" s="81">
        <v>6</v>
      </c>
      <c r="M28" s="81"/>
      <c r="N28" s="81">
        <v>6</v>
      </c>
      <c r="O28" s="81"/>
      <c r="P28" s="81">
        <v>5</v>
      </c>
      <c r="Q28" s="81"/>
      <c r="R28" s="81">
        <v>7</v>
      </c>
      <c r="S28" s="81"/>
      <c r="T28" s="81">
        <v>7</v>
      </c>
      <c r="U28" s="81"/>
      <c r="V28" s="81">
        <f t="shared" si="0"/>
        <v>138</v>
      </c>
      <c r="W28" s="83">
        <f t="shared" si="1"/>
        <v>6.2727272727272725</v>
      </c>
      <c r="X28" s="81">
        <v>6</v>
      </c>
      <c r="Y28" s="81"/>
      <c r="Z28" s="81">
        <v>6</v>
      </c>
      <c r="AA28" s="81"/>
      <c r="AB28" s="81">
        <v>8</v>
      </c>
      <c r="AC28" s="81"/>
      <c r="AD28" s="81">
        <v>6</v>
      </c>
      <c r="AE28" s="81"/>
      <c r="AF28" s="81">
        <v>7</v>
      </c>
      <c r="AG28" s="81"/>
      <c r="AH28" s="81">
        <v>8</v>
      </c>
      <c r="AI28" s="81"/>
      <c r="AJ28" s="81">
        <f t="shared" si="2"/>
        <v>161</v>
      </c>
      <c r="AK28" s="83">
        <f t="shared" si="3"/>
        <v>7</v>
      </c>
      <c r="AL28" s="83">
        <f t="shared" si="4"/>
        <v>6.644444444444445</v>
      </c>
      <c r="AM28" s="43" t="str">
        <f t="shared" si="5"/>
        <v>TB Kh¸</v>
      </c>
      <c r="AN28" s="81">
        <f t="shared" si="6"/>
        <v>0</v>
      </c>
      <c r="AO28" s="44" t="str">
        <f t="shared" si="7"/>
        <v>Lªn líp</v>
      </c>
      <c r="AP28" s="81">
        <v>6</v>
      </c>
      <c r="AQ28" s="81"/>
      <c r="AR28" s="81">
        <v>8</v>
      </c>
      <c r="AS28" s="81"/>
      <c r="AT28" s="81">
        <v>5</v>
      </c>
      <c r="AU28" s="81"/>
      <c r="AV28" s="81">
        <v>6</v>
      </c>
      <c r="AW28" s="81"/>
      <c r="AX28" s="81">
        <v>7</v>
      </c>
      <c r="AY28" s="81"/>
      <c r="AZ28" s="81">
        <v>8</v>
      </c>
      <c r="BA28" s="81"/>
      <c r="BB28" s="81">
        <v>8</v>
      </c>
      <c r="BC28" s="81"/>
      <c r="BD28" s="81">
        <v>5</v>
      </c>
      <c r="BE28" s="81"/>
      <c r="BF28" s="81">
        <f t="shared" si="8"/>
        <v>194</v>
      </c>
      <c r="BG28" s="82">
        <f t="shared" si="9"/>
        <v>6.466666666666667</v>
      </c>
      <c r="BH28" s="81">
        <v>7</v>
      </c>
      <c r="BI28" s="81"/>
      <c r="BJ28" s="81">
        <v>6</v>
      </c>
      <c r="BK28" s="81"/>
      <c r="BL28" s="81">
        <v>7</v>
      </c>
      <c r="BM28" s="81"/>
      <c r="BN28" s="81">
        <v>7</v>
      </c>
      <c r="BO28" s="81"/>
      <c r="BP28" s="81">
        <v>9</v>
      </c>
      <c r="BQ28" s="81"/>
      <c r="BR28" s="81">
        <v>8</v>
      </c>
      <c r="BS28" s="81"/>
      <c r="BT28" s="81">
        <v>9</v>
      </c>
      <c r="BU28" s="81"/>
      <c r="BV28" s="81">
        <f t="shared" si="10"/>
        <v>197</v>
      </c>
      <c r="BW28" s="82">
        <f t="shared" si="11"/>
        <v>7.576923076923077</v>
      </c>
      <c r="BX28" s="82">
        <f t="shared" si="12"/>
        <v>6.982142857142857</v>
      </c>
      <c r="BY28" s="155" t="s">
        <v>568</v>
      </c>
      <c r="BZ28" s="155" t="s">
        <v>522</v>
      </c>
      <c r="CA28" s="81">
        <v>8</v>
      </c>
      <c r="CB28" s="81"/>
      <c r="CC28" s="81">
        <v>9</v>
      </c>
      <c r="CD28" s="81"/>
      <c r="CE28" s="81">
        <v>7</v>
      </c>
      <c r="CF28" s="81"/>
      <c r="CG28" s="81">
        <v>8</v>
      </c>
      <c r="CH28" s="81"/>
      <c r="CI28" s="81">
        <v>8</v>
      </c>
      <c r="CJ28" s="81"/>
      <c r="CK28" s="81">
        <v>7</v>
      </c>
      <c r="CL28" s="81"/>
      <c r="CM28" s="81">
        <v>9</v>
      </c>
      <c r="CN28" s="81"/>
      <c r="CO28" s="81">
        <f t="shared" si="13"/>
        <v>258</v>
      </c>
      <c r="CP28" s="82">
        <f t="shared" si="14"/>
        <v>8.0625</v>
      </c>
      <c r="CQ28" s="81">
        <v>8</v>
      </c>
      <c r="CR28" s="81"/>
      <c r="CS28" s="81">
        <v>8</v>
      </c>
      <c r="CT28" s="81"/>
      <c r="CU28" s="81">
        <v>8</v>
      </c>
      <c r="CV28" s="81"/>
      <c r="CW28" s="81">
        <v>8</v>
      </c>
      <c r="CX28" s="81"/>
      <c r="CY28" s="81">
        <v>9</v>
      </c>
      <c r="CZ28" s="81"/>
      <c r="DA28" s="81">
        <f t="shared" si="15"/>
        <v>190</v>
      </c>
      <c r="DB28" s="82">
        <f t="shared" si="16"/>
        <v>8.26086956521739</v>
      </c>
      <c r="DC28" s="82">
        <f t="shared" si="17"/>
        <v>8.145454545454545</v>
      </c>
      <c r="DD28" s="81"/>
      <c r="DE28" s="81"/>
      <c r="DF28" s="81"/>
      <c r="DG28" s="81"/>
      <c r="DH28" s="81"/>
      <c r="DI28" s="81"/>
      <c r="DJ28" s="81"/>
      <c r="DK28" s="81"/>
      <c r="DL28" s="81"/>
      <c r="DM28" s="81"/>
    </row>
    <row r="29" spans="1:117" ht="15.75">
      <c r="A29" s="4">
        <v>44</v>
      </c>
      <c r="B29" s="13" t="s">
        <v>328</v>
      </c>
      <c r="C29" s="24" t="s">
        <v>108</v>
      </c>
      <c r="D29" s="11">
        <v>33957</v>
      </c>
      <c r="E29" s="4" t="s">
        <v>101</v>
      </c>
      <c r="F29" s="13" t="s">
        <v>103</v>
      </c>
      <c r="G29" s="17" t="s">
        <v>35</v>
      </c>
      <c r="H29" s="81">
        <v>6</v>
      </c>
      <c r="I29" s="81"/>
      <c r="J29" s="81">
        <v>7</v>
      </c>
      <c r="K29" s="81"/>
      <c r="L29" s="81">
        <v>6</v>
      </c>
      <c r="M29" s="81"/>
      <c r="N29" s="81">
        <v>6</v>
      </c>
      <c r="O29" s="81"/>
      <c r="P29" s="81">
        <v>6</v>
      </c>
      <c r="Q29" s="81"/>
      <c r="R29" s="81">
        <v>8</v>
      </c>
      <c r="S29" s="81"/>
      <c r="T29" s="81">
        <v>6</v>
      </c>
      <c r="U29" s="81"/>
      <c r="V29" s="81">
        <f t="shared" si="0"/>
        <v>142</v>
      </c>
      <c r="W29" s="83">
        <f t="shared" si="1"/>
        <v>6.454545454545454</v>
      </c>
      <c r="X29" s="81">
        <v>7</v>
      </c>
      <c r="Y29" s="81"/>
      <c r="Z29" s="81">
        <v>7</v>
      </c>
      <c r="AA29" s="81"/>
      <c r="AB29" s="81">
        <v>6</v>
      </c>
      <c r="AC29" s="81"/>
      <c r="AD29" s="81">
        <v>8</v>
      </c>
      <c r="AE29" s="81"/>
      <c r="AF29" s="81">
        <v>5</v>
      </c>
      <c r="AG29" s="81"/>
      <c r="AH29" s="81">
        <v>8</v>
      </c>
      <c r="AI29" s="81"/>
      <c r="AJ29" s="81">
        <f t="shared" si="2"/>
        <v>155</v>
      </c>
      <c r="AK29" s="83">
        <f t="shared" si="3"/>
        <v>6.739130434782608</v>
      </c>
      <c r="AL29" s="83">
        <f t="shared" si="4"/>
        <v>6.6</v>
      </c>
      <c r="AM29" s="43" t="str">
        <f t="shared" si="5"/>
        <v>TB Kh¸</v>
      </c>
      <c r="AN29" s="81">
        <f t="shared" si="6"/>
        <v>0</v>
      </c>
      <c r="AO29" s="44" t="str">
        <f t="shared" si="7"/>
        <v>Lªn líp</v>
      </c>
      <c r="AP29" s="81">
        <v>8</v>
      </c>
      <c r="AQ29" s="81"/>
      <c r="AR29" s="81">
        <v>7</v>
      </c>
      <c r="AS29" s="81"/>
      <c r="AT29" s="81">
        <v>5</v>
      </c>
      <c r="AU29" s="81"/>
      <c r="AV29" s="81">
        <v>6</v>
      </c>
      <c r="AW29" s="81"/>
      <c r="AX29" s="81">
        <v>6</v>
      </c>
      <c r="AY29" s="81"/>
      <c r="AZ29" s="81">
        <v>8</v>
      </c>
      <c r="BA29" s="81"/>
      <c r="BB29" s="81">
        <v>7</v>
      </c>
      <c r="BC29" s="81"/>
      <c r="BD29" s="81">
        <v>6</v>
      </c>
      <c r="BE29" s="81"/>
      <c r="BF29" s="81">
        <f t="shared" si="8"/>
        <v>199</v>
      </c>
      <c r="BG29" s="82">
        <f t="shared" si="9"/>
        <v>6.633333333333334</v>
      </c>
      <c r="BH29" s="81">
        <v>7</v>
      </c>
      <c r="BI29" s="81"/>
      <c r="BJ29" s="81">
        <v>6</v>
      </c>
      <c r="BK29" s="81"/>
      <c r="BL29" s="81">
        <v>6</v>
      </c>
      <c r="BM29" s="81"/>
      <c r="BN29" s="81">
        <v>7</v>
      </c>
      <c r="BO29" s="81"/>
      <c r="BP29" s="81">
        <v>7</v>
      </c>
      <c r="BQ29" s="81"/>
      <c r="BR29" s="81">
        <v>7</v>
      </c>
      <c r="BS29" s="81"/>
      <c r="BT29" s="81">
        <v>7</v>
      </c>
      <c r="BU29" s="81"/>
      <c r="BV29" s="81">
        <f t="shared" si="10"/>
        <v>174</v>
      </c>
      <c r="BW29" s="82">
        <f t="shared" si="11"/>
        <v>6.6923076923076925</v>
      </c>
      <c r="BX29" s="82">
        <f t="shared" si="12"/>
        <v>6.660714285714286</v>
      </c>
      <c r="BY29" s="155" t="s">
        <v>568</v>
      </c>
      <c r="BZ29" s="155" t="s">
        <v>522</v>
      </c>
      <c r="CA29" s="81">
        <v>7</v>
      </c>
      <c r="CB29" s="81"/>
      <c r="CC29" s="81">
        <v>7</v>
      </c>
      <c r="CD29" s="81"/>
      <c r="CE29" s="81">
        <v>6</v>
      </c>
      <c r="CF29" s="81"/>
      <c r="CG29" s="81">
        <v>7</v>
      </c>
      <c r="CH29" s="81"/>
      <c r="CI29" s="81">
        <v>6</v>
      </c>
      <c r="CJ29" s="81"/>
      <c r="CK29" s="81">
        <v>6</v>
      </c>
      <c r="CL29" s="81"/>
      <c r="CM29" s="81">
        <v>7</v>
      </c>
      <c r="CN29" s="81"/>
      <c r="CO29" s="81">
        <f t="shared" si="13"/>
        <v>212</v>
      </c>
      <c r="CP29" s="82">
        <f t="shared" si="14"/>
        <v>6.625</v>
      </c>
      <c r="CQ29" s="81">
        <v>7</v>
      </c>
      <c r="CR29" s="81"/>
      <c r="CS29" s="81">
        <v>8</v>
      </c>
      <c r="CT29" s="81"/>
      <c r="CU29" s="81">
        <v>9</v>
      </c>
      <c r="CV29" s="81"/>
      <c r="CW29" s="81">
        <v>8</v>
      </c>
      <c r="CX29" s="81"/>
      <c r="CY29" s="81">
        <v>9</v>
      </c>
      <c r="CZ29" s="81"/>
      <c r="DA29" s="81">
        <f t="shared" si="15"/>
        <v>190</v>
      </c>
      <c r="DB29" s="82">
        <f t="shared" si="16"/>
        <v>8.26086956521739</v>
      </c>
      <c r="DC29" s="82">
        <f t="shared" si="17"/>
        <v>7.3090909090909095</v>
      </c>
      <c r="DD29" s="81"/>
      <c r="DE29" s="81"/>
      <c r="DF29" s="81"/>
      <c r="DG29" s="81"/>
      <c r="DH29" s="81"/>
      <c r="DI29" s="81"/>
      <c r="DJ29" s="81"/>
      <c r="DK29" s="81"/>
      <c r="DL29" s="81"/>
      <c r="DM29" s="81"/>
    </row>
    <row r="30" spans="1:117" ht="15.75">
      <c r="A30" s="4">
        <v>26</v>
      </c>
      <c r="B30" s="13" t="s">
        <v>121</v>
      </c>
      <c r="C30" s="24" t="s">
        <v>306</v>
      </c>
      <c r="D30" s="11">
        <v>33545</v>
      </c>
      <c r="E30" s="4" t="s">
        <v>101</v>
      </c>
      <c r="F30" s="13" t="s">
        <v>133</v>
      </c>
      <c r="G30" s="17" t="s">
        <v>35</v>
      </c>
      <c r="H30" s="81">
        <v>7</v>
      </c>
      <c r="I30" s="81"/>
      <c r="J30" s="81">
        <v>7</v>
      </c>
      <c r="K30" s="81"/>
      <c r="L30" s="81">
        <v>7</v>
      </c>
      <c r="M30" s="81"/>
      <c r="N30" s="81">
        <v>6</v>
      </c>
      <c r="O30" s="81"/>
      <c r="P30" s="81">
        <v>6</v>
      </c>
      <c r="Q30" s="81"/>
      <c r="R30" s="81">
        <v>7</v>
      </c>
      <c r="S30" s="81"/>
      <c r="T30" s="81">
        <v>8</v>
      </c>
      <c r="U30" s="81"/>
      <c r="V30" s="81">
        <f t="shared" si="0"/>
        <v>152</v>
      </c>
      <c r="W30" s="83">
        <f t="shared" si="1"/>
        <v>6.909090909090909</v>
      </c>
      <c r="X30" s="81">
        <v>7</v>
      </c>
      <c r="Y30" s="81"/>
      <c r="Z30" s="81">
        <v>7</v>
      </c>
      <c r="AA30" s="81"/>
      <c r="AB30" s="81">
        <v>7</v>
      </c>
      <c r="AC30" s="81"/>
      <c r="AD30" s="81">
        <v>6</v>
      </c>
      <c r="AE30" s="81"/>
      <c r="AF30" s="81">
        <v>5</v>
      </c>
      <c r="AG30" s="81"/>
      <c r="AH30" s="81">
        <v>6</v>
      </c>
      <c r="AI30" s="81">
        <v>4</v>
      </c>
      <c r="AJ30" s="81">
        <f t="shared" si="2"/>
        <v>143</v>
      </c>
      <c r="AK30" s="83">
        <f t="shared" si="3"/>
        <v>6.217391304347826</v>
      </c>
      <c r="AL30" s="83">
        <f t="shared" si="4"/>
        <v>6.555555555555555</v>
      </c>
      <c r="AM30" s="43" t="str">
        <f t="shared" si="5"/>
        <v>TB Kh¸</v>
      </c>
      <c r="AN30" s="81">
        <f t="shared" si="6"/>
        <v>0</v>
      </c>
      <c r="AO30" s="44" t="str">
        <f t="shared" si="7"/>
        <v>Lªn líp</v>
      </c>
      <c r="AP30" s="81">
        <v>6</v>
      </c>
      <c r="AQ30" s="81"/>
      <c r="AR30" s="81">
        <v>8</v>
      </c>
      <c r="AS30" s="81"/>
      <c r="AT30" s="81">
        <v>7</v>
      </c>
      <c r="AU30" s="81"/>
      <c r="AV30" s="81">
        <v>7</v>
      </c>
      <c r="AW30" s="81"/>
      <c r="AX30" s="81">
        <v>7</v>
      </c>
      <c r="AY30" s="81"/>
      <c r="AZ30" s="81">
        <v>7</v>
      </c>
      <c r="BA30" s="81"/>
      <c r="BB30" s="81">
        <v>7</v>
      </c>
      <c r="BC30" s="81"/>
      <c r="BD30" s="81">
        <v>6</v>
      </c>
      <c r="BE30" s="81"/>
      <c r="BF30" s="81">
        <f t="shared" si="8"/>
        <v>204</v>
      </c>
      <c r="BG30" s="82">
        <f t="shared" si="9"/>
        <v>6.8</v>
      </c>
      <c r="BH30" s="81">
        <v>7</v>
      </c>
      <c r="BI30" s="81"/>
      <c r="BJ30" s="81">
        <v>7</v>
      </c>
      <c r="BK30" s="81"/>
      <c r="BL30" s="81">
        <v>5</v>
      </c>
      <c r="BM30" s="81"/>
      <c r="BN30" s="81">
        <v>7</v>
      </c>
      <c r="BO30" s="81"/>
      <c r="BP30" s="81">
        <v>9</v>
      </c>
      <c r="BQ30" s="81"/>
      <c r="BR30" s="81">
        <v>7</v>
      </c>
      <c r="BS30" s="81"/>
      <c r="BT30" s="81">
        <v>8</v>
      </c>
      <c r="BU30" s="81"/>
      <c r="BV30" s="81">
        <f t="shared" si="10"/>
        <v>187</v>
      </c>
      <c r="BW30" s="82">
        <f t="shared" si="11"/>
        <v>7.1923076923076925</v>
      </c>
      <c r="BX30" s="82">
        <f t="shared" si="12"/>
        <v>6.982142857142857</v>
      </c>
      <c r="BY30" s="155" t="s">
        <v>568</v>
      </c>
      <c r="BZ30" s="155" t="s">
        <v>522</v>
      </c>
      <c r="CA30" s="81">
        <v>7</v>
      </c>
      <c r="CB30" s="81"/>
      <c r="CC30" s="81">
        <v>8</v>
      </c>
      <c r="CD30" s="81"/>
      <c r="CE30" s="81">
        <v>8</v>
      </c>
      <c r="CF30" s="81"/>
      <c r="CG30" s="81">
        <v>8</v>
      </c>
      <c r="CH30" s="81"/>
      <c r="CI30" s="81">
        <v>8</v>
      </c>
      <c r="CJ30" s="81"/>
      <c r="CK30" s="81">
        <v>6</v>
      </c>
      <c r="CL30" s="81"/>
      <c r="CM30" s="81">
        <v>9</v>
      </c>
      <c r="CN30" s="81"/>
      <c r="CO30" s="81">
        <f t="shared" si="13"/>
        <v>248</v>
      </c>
      <c r="CP30" s="82">
        <f t="shared" si="14"/>
        <v>7.75</v>
      </c>
      <c r="CQ30" s="81">
        <v>9</v>
      </c>
      <c r="CR30" s="81"/>
      <c r="CS30" s="81">
        <v>8</v>
      </c>
      <c r="CT30" s="81"/>
      <c r="CU30" s="81">
        <v>8</v>
      </c>
      <c r="CV30" s="81"/>
      <c r="CW30" s="81">
        <v>8</v>
      </c>
      <c r="CX30" s="81"/>
      <c r="CY30" s="81">
        <v>8</v>
      </c>
      <c r="CZ30" s="81"/>
      <c r="DA30" s="81">
        <f t="shared" si="15"/>
        <v>188</v>
      </c>
      <c r="DB30" s="82">
        <f t="shared" si="16"/>
        <v>8.173913043478262</v>
      </c>
      <c r="DC30" s="82">
        <f t="shared" si="17"/>
        <v>7.927272727272728</v>
      </c>
      <c r="DD30" s="81"/>
      <c r="DE30" s="81"/>
      <c r="DF30" s="81"/>
      <c r="DG30" s="81"/>
      <c r="DH30" s="81"/>
      <c r="DI30" s="81"/>
      <c r="DJ30" s="81"/>
      <c r="DK30" s="81"/>
      <c r="DL30" s="81"/>
      <c r="DM30" s="81"/>
    </row>
    <row r="31" spans="1:117" ht="15.75">
      <c r="A31" s="4">
        <v>48</v>
      </c>
      <c r="B31" s="13" t="s">
        <v>312</v>
      </c>
      <c r="C31" s="24" t="s">
        <v>88</v>
      </c>
      <c r="D31" s="11">
        <v>33606</v>
      </c>
      <c r="E31" s="4" t="s">
        <v>101</v>
      </c>
      <c r="F31" s="13" t="s">
        <v>22</v>
      </c>
      <c r="G31" s="17" t="s">
        <v>35</v>
      </c>
      <c r="H31" s="81">
        <v>8</v>
      </c>
      <c r="I31" s="81"/>
      <c r="J31" s="81">
        <v>7</v>
      </c>
      <c r="K31" s="81"/>
      <c r="L31" s="81">
        <v>6</v>
      </c>
      <c r="M31" s="81"/>
      <c r="N31" s="81">
        <v>5</v>
      </c>
      <c r="O31" s="81"/>
      <c r="P31" s="81">
        <v>6</v>
      </c>
      <c r="Q31" s="81"/>
      <c r="R31" s="81">
        <v>8</v>
      </c>
      <c r="S31" s="81"/>
      <c r="T31" s="81">
        <v>7</v>
      </c>
      <c r="U31" s="81"/>
      <c r="V31" s="81">
        <f t="shared" si="0"/>
        <v>143</v>
      </c>
      <c r="W31" s="83">
        <f t="shared" si="1"/>
        <v>6.5</v>
      </c>
      <c r="X31" s="81">
        <v>7</v>
      </c>
      <c r="Y31" s="81"/>
      <c r="Z31" s="81">
        <v>8</v>
      </c>
      <c r="AA31" s="81"/>
      <c r="AB31" s="81">
        <v>8</v>
      </c>
      <c r="AC31" s="81"/>
      <c r="AD31" s="81">
        <v>6</v>
      </c>
      <c r="AE31" s="81"/>
      <c r="AF31" s="81">
        <v>6</v>
      </c>
      <c r="AG31" s="81"/>
      <c r="AH31" s="81">
        <v>9</v>
      </c>
      <c r="AI31" s="81"/>
      <c r="AJ31" s="81">
        <f t="shared" si="2"/>
        <v>170</v>
      </c>
      <c r="AK31" s="83">
        <f t="shared" si="3"/>
        <v>7.391304347826087</v>
      </c>
      <c r="AL31" s="83">
        <f t="shared" si="4"/>
        <v>6.955555555555556</v>
      </c>
      <c r="AM31" s="43" t="str">
        <f t="shared" si="5"/>
        <v>TB Kh¸</v>
      </c>
      <c r="AN31" s="81">
        <f t="shared" si="6"/>
        <v>0</v>
      </c>
      <c r="AO31" s="44" t="str">
        <f t="shared" si="7"/>
        <v>Lªn líp</v>
      </c>
      <c r="AP31" s="81">
        <v>8</v>
      </c>
      <c r="AQ31" s="81"/>
      <c r="AR31" s="81">
        <v>7</v>
      </c>
      <c r="AS31" s="81"/>
      <c r="AT31" s="81">
        <v>6</v>
      </c>
      <c r="AU31" s="81"/>
      <c r="AV31" s="81">
        <v>6</v>
      </c>
      <c r="AW31" s="81"/>
      <c r="AX31" s="81">
        <v>8</v>
      </c>
      <c r="AY31" s="81"/>
      <c r="AZ31" s="81">
        <v>7</v>
      </c>
      <c r="BA31" s="81"/>
      <c r="BB31" s="81">
        <v>7</v>
      </c>
      <c r="BC31" s="81"/>
      <c r="BD31" s="81">
        <v>5</v>
      </c>
      <c r="BE31" s="81"/>
      <c r="BF31" s="81">
        <f t="shared" si="8"/>
        <v>202</v>
      </c>
      <c r="BG31" s="82">
        <f t="shared" si="9"/>
        <v>6.733333333333333</v>
      </c>
      <c r="BH31" s="81">
        <v>9</v>
      </c>
      <c r="BI31" s="81"/>
      <c r="BJ31" s="81">
        <v>5</v>
      </c>
      <c r="BK31" s="81"/>
      <c r="BL31" s="81">
        <v>6</v>
      </c>
      <c r="BM31" s="81"/>
      <c r="BN31" s="81">
        <v>7</v>
      </c>
      <c r="BO31" s="81"/>
      <c r="BP31" s="81">
        <v>7</v>
      </c>
      <c r="BQ31" s="81"/>
      <c r="BR31" s="81">
        <v>8</v>
      </c>
      <c r="BS31" s="81"/>
      <c r="BT31" s="81">
        <v>7</v>
      </c>
      <c r="BU31" s="81"/>
      <c r="BV31" s="81">
        <f t="shared" si="10"/>
        <v>179</v>
      </c>
      <c r="BW31" s="82">
        <f t="shared" si="11"/>
        <v>6.884615384615385</v>
      </c>
      <c r="BX31" s="82">
        <f t="shared" si="12"/>
        <v>6.803571428571429</v>
      </c>
      <c r="BY31" s="155" t="s">
        <v>568</v>
      </c>
      <c r="BZ31" s="155" t="s">
        <v>522</v>
      </c>
      <c r="CA31" s="81">
        <v>8</v>
      </c>
      <c r="CB31" s="81"/>
      <c r="CC31" s="81">
        <v>9</v>
      </c>
      <c r="CD31" s="81"/>
      <c r="CE31" s="81">
        <v>8</v>
      </c>
      <c r="CF31" s="81"/>
      <c r="CG31" s="81">
        <v>9</v>
      </c>
      <c r="CH31" s="81"/>
      <c r="CI31" s="81">
        <v>8</v>
      </c>
      <c r="CJ31" s="81"/>
      <c r="CK31" s="81">
        <v>7</v>
      </c>
      <c r="CL31" s="81"/>
      <c r="CM31" s="81">
        <v>8</v>
      </c>
      <c r="CN31" s="81"/>
      <c r="CO31" s="81">
        <f t="shared" si="13"/>
        <v>261</v>
      </c>
      <c r="CP31" s="82">
        <f t="shared" si="14"/>
        <v>8.15625</v>
      </c>
      <c r="CQ31" s="81">
        <v>9</v>
      </c>
      <c r="CR31" s="81"/>
      <c r="CS31" s="81">
        <v>9</v>
      </c>
      <c r="CT31" s="81"/>
      <c r="CU31" s="81">
        <v>7</v>
      </c>
      <c r="CV31" s="81"/>
      <c r="CW31" s="81">
        <v>7</v>
      </c>
      <c r="CX31" s="81"/>
      <c r="CY31" s="81">
        <v>8</v>
      </c>
      <c r="CZ31" s="81"/>
      <c r="DA31" s="81">
        <f t="shared" si="15"/>
        <v>187</v>
      </c>
      <c r="DB31" s="82">
        <f t="shared" si="16"/>
        <v>8.130434782608695</v>
      </c>
      <c r="DC31" s="82">
        <f t="shared" si="17"/>
        <v>8.145454545454545</v>
      </c>
      <c r="DD31" s="81"/>
      <c r="DE31" s="81"/>
      <c r="DF31" s="81"/>
      <c r="DG31" s="81"/>
      <c r="DH31" s="81"/>
      <c r="DI31" s="81"/>
      <c r="DJ31" s="81"/>
      <c r="DK31" s="81"/>
      <c r="DL31" s="81"/>
      <c r="DM31" s="81"/>
    </row>
    <row r="32" spans="1:117" ht="15.75">
      <c r="A32" s="4">
        <v>58</v>
      </c>
      <c r="B32" s="13" t="s">
        <v>341</v>
      </c>
      <c r="C32" s="24" t="s">
        <v>342</v>
      </c>
      <c r="D32" s="11">
        <v>33631</v>
      </c>
      <c r="E32" s="4" t="s">
        <v>101</v>
      </c>
      <c r="F32" s="13" t="s">
        <v>22</v>
      </c>
      <c r="G32" s="17" t="s">
        <v>35</v>
      </c>
      <c r="H32" s="81">
        <v>6</v>
      </c>
      <c r="I32" s="81"/>
      <c r="J32" s="81">
        <v>6</v>
      </c>
      <c r="K32" s="81"/>
      <c r="L32" s="81">
        <v>7</v>
      </c>
      <c r="M32" s="81"/>
      <c r="N32" s="81">
        <v>7</v>
      </c>
      <c r="O32" s="81"/>
      <c r="P32" s="81">
        <v>7</v>
      </c>
      <c r="Q32" s="81"/>
      <c r="R32" s="81">
        <v>6</v>
      </c>
      <c r="S32" s="81"/>
      <c r="T32" s="81">
        <v>5</v>
      </c>
      <c r="U32" s="81"/>
      <c r="V32" s="81">
        <f t="shared" si="0"/>
        <v>141</v>
      </c>
      <c r="W32" s="83">
        <f t="shared" si="1"/>
        <v>6.409090909090909</v>
      </c>
      <c r="X32" s="81">
        <v>7</v>
      </c>
      <c r="Y32" s="81"/>
      <c r="Z32" s="81">
        <v>6</v>
      </c>
      <c r="AA32" s="81"/>
      <c r="AB32" s="81">
        <v>6</v>
      </c>
      <c r="AC32" s="81"/>
      <c r="AD32" s="81">
        <v>5</v>
      </c>
      <c r="AE32" s="81"/>
      <c r="AF32" s="81">
        <v>5</v>
      </c>
      <c r="AG32" s="81"/>
      <c r="AH32" s="81">
        <v>6</v>
      </c>
      <c r="AI32" s="81"/>
      <c r="AJ32" s="81">
        <f t="shared" si="2"/>
        <v>133</v>
      </c>
      <c r="AK32" s="83">
        <f t="shared" si="3"/>
        <v>5.782608695652174</v>
      </c>
      <c r="AL32" s="83">
        <f t="shared" si="4"/>
        <v>6.088888888888889</v>
      </c>
      <c r="AM32" s="43" t="str">
        <f t="shared" si="5"/>
        <v>TB Kh¸</v>
      </c>
      <c r="AN32" s="81">
        <f t="shared" si="6"/>
        <v>0</v>
      </c>
      <c r="AO32" s="44" t="str">
        <f t="shared" si="7"/>
        <v>Lªn líp</v>
      </c>
      <c r="AP32" s="81">
        <v>5</v>
      </c>
      <c r="AQ32" s="81"/>
      <c r="AR32" s="81">
        <v>7</v>
      </c>
      <c r="AS32" s="81"/>
      <c r="AT32" s="81">
        <v>7</v>
      </c>
      <c r="AU32" s="81"/>
      <c r="AV32" s="81">
        <v>7</v>
      </c>
      <c r="AW32" s="81"/>
      <c r="AX32" s="81">
        <v>7</v>
      </c>
      <c r="AY32" s="81"/>
      <c r="AZ32" s="81">
        <v>7</v>
      </c>
      <c r="BA32" s="81"/>
      <c r="BB32" s="81">
        <v>7</v>
      </c>
      <c r="BC32" s="81"/>
      <c r="BD32" s="81">
        <v>8</v>
      </c>
      <c r="BE32" s="81"/>
      <c r="BF32" s="81">
        <f t="shared" si="8"/>
        <v>204</v>
      </c>
      <c r="BG32" s="82">
        <f t="shared" si="9"/>
        <v>6.8</v>
      </c>
      <c r="BH32" s="81">
        <v>7</v>
      </c>
      <c r="BI32" s="81"/>
      <c r="BJ32" s="81">
        <v>6</v>
      </c>
      <c r="BK32" s="81"/>
      <c r="BL32" s="81">
        <v>5</v>
      </c>
      <c r="BM32" s="81"/>
      <c r="BN32" s="81">
        <v>8</v>
      </c>
      <c r="BO32" s="81"/>
      <c r="BP32" s="81">
        <v>7</v>
      </c>
      <c r="BQ32" s="81"/>
      <c r="BR32" s="81">
        <v>8</v>
      </c>
      <c r="BS32" s="81"/>
      <c r="BT32" s="81">
        <v>8</v>
      </c>
      <c r="BU32" s="81"/>
      <c r="BV32" s="81">
        <f t="shared" si="10"/>
        <v>180</v>
      </c>
      <c r="BW32" s="82">
        <f t="shared" si="11"/>
        <v>6.923076923076923</v>
      </c>
      <c r="BX32" s="82">
        <f t="shared" si="12"/>
        <v>6.857142857142857</v>
      </c>
      <c r="BY32" s="155" t="s">
        <v>568</v>
      </c>
      <c r="BZ32" s="155" t="s">
        <v>522</v>
      </c>
      <c r="CA32" s="81">
        <v>7</v>
      </c>
      <c r="CB32" s="81"/>
      <c r="CC32" s="81">
        <v>9</v>
      </c>
      <c r="CD32" s="81"/>
      <c r="CE32" s="81">
        <v>7</v>
      </c>
      <c r="CF32" s="81"/>
      <c r="CG32" s="81">
        <v>7</v>
      </c>
      <c r="CH32" s="81"/>
      <c r="CI32" s="81">
        <v>8</v>
      </c>
      <c r="CJ32" s="81"/>
      <c r="CK32" s="81">
        <v>6</v>
      </c>
      <c r="CL32" s="81"/>
      <c r="CM32" s="81">
        <v>8</v>
      </c>
      <c r="CN32" s="81"/>
      <c r="CO32" s="81">
        <f t="shared" si="13"/>
        <v>237</v>
      </c>
      <c r="CP32" s="82">
        <f t="shared" si="14"/>
        <v>7.40625</v>
      </c>
      <c r="CQ32" s="81">
        <v>8</v>
      </c>
      <c r="CR32" s="81"/>
      <c r="CS32" s="81">
        <v>9</v>
      </c>
      <c r="CT32" s="81"/>
      <c r="CU32" s="81">
        <v>7</v>
      </c>
      <c r="CV32" s="81"/>
      <c r="CW32" s="81">
        <v>8</v>
      </c>
      <c r="CX32" s="81"/>
      <c r="CY32" s="81">
        <v>8</v>
      </c>
      <c r="CZ32" s="81"/>
      <c r="DA32" s="81">
        <f t="shared" si="15"/>
        <v>186</v>
      </c>
      <c r="DB32" s="82">
        <f t="shared" si="16"/>
        <v>8.08695652173913</v>
      </c>
      <c r="DC32" s="82">
        <f t="shared" si="17"/>
        <v>7.6909090909090905</v>
      </c>
      <c r="DD32" s="81"/>
      <c r="DE32" s="81"/>
      <c r="DF32" s="81"/>
      <c r="DG32" s="81"/>
      <c r="DH32" s="81"/>
      <c r="DI32" s="81"/>
      <c r="DJ32" s="81"/>
      <c r="DK32" s="81"/>
      <c r="DL32" s="81"/>
      <c r="DM32" s="81"/>
    </row>
    <row r="33" spans="1:117" ht="15.75">
      <c r="A33" s="4">
        <v>20</v>
      </c>
      <c r="B33" s="13" t="s">
        <v>187</v>
      </c>
      <c r="C33" s="24" t="s">
        <v>104</v>
      </c>
      <c r="D33" s="11">
        <v>33708</v>
      </c>
      <c r="E33" s="4" t="s">
        <v>101</v>
      </c>
      <c r="F33" s="13" t="s">
        <v>22</v>
      </c>
      <c r="G33" s="17" t="s">
        <v>35</v>
      </c>
      <c r="H33" s="81">
        <v>7</v>
      </c>
      <c r="I33" s="81"/>
      <c r="J33" s="81">
        <v>7</v>
      </c>
      <c r="K33" s="81"/>
      <c r="L33" s="81">
        <v>7</v>
      </c>
      <c r="M33" s="81"/>
      <c r="N33" s="81">
        <v>5</v>
      </c>
      <c r="O33" s="81"/>
      <c r="P33" s="81">
        <v>6</v>
      </c>
      <c r="Q33" s="81"/>
      <c r="R33" s="81">
        <v>8</v>
      </c>
      <c r="S33" s="81"/>
      <c r="T33" s="81">
        <v>8</v>
      </c>
      <c r="U33" s="81"/>
      <c r="V33" s="81">
        <f t="shared" si="0"/>
        <v>154</v>
      </c>
      <c r="W33" s="83">
        <f t="shared" si="1"/>
        <v>7</v>
      </c>
      <c r="X33" s="81">
        <v>7</v>
      </c>
      <c r="Y33" s="81"/>
      <c r="Z33" s="81">
        <v>6</v>
      </c>
      <c r="AA33" s="81"/>
      <c r="AB33" s="81">
        <v>7</v>
      </c>
      <c r="AC33" s="81"/>
      <c r="AD33" s="81">
        <v>5</v>
      </c>
      <c r="AE33" s="81"/>
      <c r="AF33" s="81">
        <v>6</v>
      </c>
      <c r="AG33" s="81"/>
      <c r="AH33" s="81">
        <v>8</v>
      </c>
      <c r="AI33" s="81"/>
      <c r="AJ33" s="81">
        <f t="shared" si="2"/>
        <v>152</v>
      </c>
      <c r="AK33" s="83">
        <f t="shared" si="3"/>
        <v>6.608695652173913</v>
      </c>
      <c r="AL33" s="83">
        <f t="shared" si="4"/>
        <v>6.8</v>
      </c>
      <c r="AM33" s="43" t="str">
        <f t="shared" si="5"/>
        <v>TB Kh¸</v>
      </c>
      <c r="AN33" s="81">
        <f t="shared" si="6"/>
        <v>0</v>
      </c>
      <c r="AO33" s="44" t="str">
        <f t="shared" si="7"/>
        <v>Lªn líp</v>
      </c>
      <c r="AP33" s="81">
        <v>6</v>
      </c>
      <c r="AQ33" s="81"/>
      <c r="AR33" s="81">
        <v>7</v>
      </c>
      <c r="AS33" s="81"/>
      <c r="AT33" s="81">
        <v>5</v>
      </c>
      <c r="AU33" s="81"/>
      <c r="AV33" s="81">
        <v>7</v>
      </c>
      <c r="AW33" s="81"/>
      <c r="AX33" s="81">
        <v>7</v>
      </c>
      <c r="AY33" s="81"/>
      <c r="AZ33" s="81">
        <v>6</v>
      </c>
      <c r="BA33" s="81"/>
      <c r="BB33" s="81">
        <v>7</v>
      </c>
      <c r="BC33" s="81"/>
      <c r="BD33" s="81">
        <v>6</v>
      </c>
      <c r="BE33" s="81"/>
      <c r="BF33" s="81">
        <f t="shared" si="8"/>
        <v>187</v>
      </c>
      <c r="BG33" s="82">
        <f t="shared" si="9"/>
        <v>6.233333333333333</v>
      </c>
      <c r="BH33" s="81">
        <v>7</v>
      </c>
      <c r="BI33" s="81"/>
      <c r="BJ33" s="81">
        <v>5</v>
      </c>
      <c r="BK33" s="81"/>
      <c r="BL33" s="81">
        <v>5</v>
      </c>
      <c r="BM33" s="81"/>
      <c r="BN33" s="81">
        <v>7</v>
      </c>
      <c r="BO33" s="81"/>
      <c r="BP33" s="81">
        <v>8</v>
      </c>
      <c r="BQ33" s="81"/>
      <c r="BR33" s="81">
        <v>7</v>
      </c>
      <c r="BS33" s="81"/>
      <c r="BT33" s="81">
        <v>8</v>
      </c>
      <c r="BU33" s="81"/>
      <c r="BV33" s="81">
        <f t="shared" si="10"/>
        <v>174</v>
      </c>
      <c r="BW33" s="82">
        <f t="shared" si="11"/>
        <v>6.6923076923076925</v>
      </c>
      <c r="BX33" s="82">
        <f t="shared" si="12"/>
        <v>6.446428571428571</v>
      </c>
      <c r="BY33" s="155" t="s">
        <v>568</v>
      </c>
      <c r="BZ33" s="155" t="s">
        <v>522</v>
      </c>
      <c r="CA33" s="81">
        <v>6</v>
      </c>
      <c r="CB33" s="81"/>
      <c r="CC33" s="81">
        <v>9</v>
      </c>
      <c r="CD33" s="81"/>
      <c r="CE33" s="81">
        <v>8</v>
      </c>
      <c r="CF33" s="81"/>
      <c r="CG33" s="81">
        <v>8</v>
      </c>
      <c r="CH33" s="81"/>
      <c r="CI33" s="81">
        <v>7</v>
      </c>
      <c r="CJ33" s="81"/>
      <c r="CK33" s="81">
        <v>8</v>
      </c>
      <c r="CL33" s="81"/>
      <c r="CM33" s="81">
        <v>9</v>
      </c>
      <c r="CN33" s="81"/>
      <c r="CO33" s="81">
        <f t="shared" si="13"/>
        <v>254</v>
      </c>
      <c r="CP33" s="82">
        <f t="shared" si="14"/>
        <v>7.9375</v>
      </c>
      <c r="CQ33" s="81">
        <v>9</v>
      </c>
      <c r="CR33" s="81"/>
      <c r="CS33" s="81">
        <v>8</v>
      </c>
      <c r="CT33" s="81"/>
      <c r="CU33" s="81">
        <v>8</v>
      </c>
      <c r="CV33" s="81"/>
      <c r="CW33" s="81">
        <v>7</v>
      </c>
      <c r="CX33" s="81"/>
      <c r="CY33" s="81">
        <v>8</v>
      </c>
      <c r="CZ33" s="81"/>
      <c r="DA33" s="81">
        <f t="shared" si="15"/>
        <v>185</v>
      </c>
      <c r="DB33" s="82">
        <f t="shared" si="16"/>
        <v>8.043478260869565</v>
      </c>
      <c r="DC33" s="82">
        <f t="shared" si="17"/>
        <v>7.9818181818181815</v>
      </c>
      <c r="DD33" s="81"/>
      <c r="DE33" s="81"/>
      <c r="DF33" s="81"/>
      <c r="DG33" s="81"/>
      <c r="DH33" s="81"/>
      <c r="DI33" s="81"/>
      <c r="DJ33" s="81"/>
      <c r="DK33" s="81"/>
      <c r="DL33" s="81"/>
      <c r="DM33" s="81"/>
    </row>
    <row r="34" spans="1:117" ht="15.75">
      <c r="A34" s="4">
        <v>25</v>
      </c>
      <c r="B34" s="13" t="s">
        <v>141</v>
      </c>
      <c r="C34" s="24" t="s">
        <v>305</v>
      </c>
      <c r="D34" s="11">
        <v>33678</v>
      </c>
      <c r="E34" s="4" t="s">
        <v>101</v>
      </c>
      <c r="F34" s="13" t="s">
        <v>25</v>
      </c>
      <c r="G34" s="17" t="s">
        <v>46</v>
      </c>
      <c r="H34" s="81">
        <v>8</v>
      </c>
      <c r="I34" s="81"/>
      <c r="J34" s="81">
        <v>7</v>
      </c>
      <c r="K34" s="81"/>
      <c r="L34" s="81">
        <v>7</v>
      </c>
      <c r="M34" s="81"/>
      <c r="N34" s="81">
        <v>5</v>
      </c>
      <c r="O34" s="81"/>
      <c r="P34" s="81">
        <v>5</v>
      </c>
      <c r="Q34" s="81"/>
      <c r="R34" s="81">
        <v>6</v>
      </c>
      <c r="S34" s="81"/>
      <c r="T34" s="81">
        <v>7</v>
      </c>
      <c r="U34" s="81"/>
      <c r="V34" s="81">
        <f t="shared" si="0"/>
        <v>137</v>
      </c>
      <c r="W34" s="83">
        <f t="shared" si="1"/>
        <v>6.2272727272727275</v>
      </c>
      <c r="X34" s="81">
        <v>7</v>
      </c>
      <c r="Y34" s="81"/>
      <c r="Z34" s="81">
        <v>7</v>
      </c>
      <c r="AA34" s="81"/>
      <c r="AB34" s="81">
        <v>6</v>
      </c>
      <c r="AC34" s="81"/>
      <c r="AD34" s="81">
        <v>8</v>
      </c>
      <c r="AE34" s="81"/>
      <c r="AF34" s="81">
        <v>6</v>
      </c>
      <c r="AG34" s="81">
        <v>4</v>
      </c>
      <c r="AH34" s="81">
        <v>8</v>
      </c>
      <c r="AI34" s="81"/>
      <c r="AJ34" s="81">
        <f t="shared" si="2"/>
        <v>160</v>
      </c>
      <c r="AK34" s="83">
        <f t="shared" si="3"/>
        <v>6.956521739130435</v>
      </c>
      <c r="AL34" s="83">
        <f t="shared" si="4"/>
        <v>6.6</v>
      </c>
      <c r="AM34" s="43" t="str">
        <f t="shared" si="5"/>
        <v>TB Kh¸</v>
      </c>
      <c r="AN34" s="81">
        <f t="shared" si="6"/>
        <v>0</v>
      </c>
      <c r="AO34" s="44" t="str">
        <f t="shared" si="7"/>
        <v>Lªn líp</v>
      </c>
      <c r="AP34" s="81">
        <v>6</v>
      </c>
      <c r="AQ34" s="81"/>
      <c r="AR34" s="81">
        <v>7</v>
      </c>
      <c r="AS34" s="81"/>
      <c r="AT34" s="81">
        <v>7</v>
      </c>
      <c r="AU34" s="81"/>
      <c r="AV34" s="81">
        <v>7</v>
      </c>
      <c r="AW34" s="81"/>
      <c r="AX34" s="81">
        <v>5</v>
      </c>
      <c r="AY34" s="81"/>
      <c r="AZ34" s="81">
        <v>7</v>
      </c>
      <c r="BA34" s="81"/>
      <c r="BB34" s="81">
        <v>7</v>
      </c>
      <c r="BC34" s="81"/>
      <c r="BD34" s="81">
        <v>7</v>
      </c>
      <c r="BE34" s="81">
        <v>4</v>
      </c>
      <c r="BF34" s="81">
        <f t="shared" si="8"/>
        <v>199</v>
      </c>
      <c r="BG34" s="82">
        <f t="shared" si="9"/>
        <v>6.633333333333334</v>
      </c>
      <c r="BH34" s="81">
        <v>6</v>
      </c>
      <c r="BI34" s="81"/>
      <c r="BJ34" s="81">
        <v>6</v>
      </c>
      <c r="BK34" s="81"/>
      <c r="BL34" s="81">
        <v>5</v>
      </c>
      <c r="BM34" s="81"/>
      <c r="BN34" s="81">
        <v>7</v>
      </c>
      <c r="BO34" s="81"/>
      <c r="BP34" s="81">
        <v>8</v>
      </c>
      <c r="BQ34" s="81"/>
      <c r="BR34" s="81">
        <v>8</v>
      </c>
      <c r="BS34" s="81"/>
      <c r="BT34" s="81">
        <v>7</v>
      </c>
      <c r="BU34" s="81"/>
      <c r="BV34" s="81">
        <f t="shared" si="10"/>
        <v>175</v>
      </c>
      <c r="BW34" s="82">
        <f t="shared" si="11"/>
        <v>6.730769230769231</v>
      </c>
      <c r="BX34" s="82">
        <f t="shared" si="12"/>
        <v>6.678571428571429</v>
      </c>
      <c r="BY34" s="155" t="s">
        <v>568</v>
      </c>
      <c r="BZ34" s="155" t="s">
        <v>522</v>
      </c>
      <c r="CA34" s="81">
        <v>6</v>
      </c>
      <c r="CB34" s="81"/>
      <c r="CC34" s="81">
        <v>8</v>
      </c>
      <c r="CD34" s="81"/>
      <c r="CE34" s="81">
        <v>8</v>
      </c>
      <c r="CF34" s="81"/>
      <c r="CG34" s="81">
        <v>7</v>
      </c>
      <c r="CH34" s="81"/>
      <c r="CI34" s="81">
        <v>8</v>
      </c>
      <c r="CJ34" s="81"/>
      <c r="CK34" s="81">
        <v>7</v>
      </c>
      <c r="CL34" s="81"/>
      <c r="CM34" s="81">
        <v>7</v>
      </c>
      <c r="CN34" s="81"/>
      <c r="CO34" s="81">
        <f t="shared" si="13"/>
        <v>231</v>
      </c>
      <c r="CP34" s="82">
        <f t="shared" si="14"/>
        <v>7.21875</v>
      </c>
      <c r="CQ34" s="81">
        <v>9</v>
      </c>
      <c r="CR34" s="81"/>
      <c r="CS34" s="81">
        <v>7</v>
      </c>
      <c r="CT34" s="81"/>
      <c r="CU34" s="81">
        <v>8</v>
      </c>
      <c r="CV34" s="81"/>
      <c r="CW34" s="81">
        <v>9</v>
      </c>
      <c r="CX34" s="81"/>
      <c r="CY34" s="81">
        <v>8</v>
      </c>
      <c r="CZ34" s="81"/>
      <c r="DA34" s="81">
        <f t="shared" si="15"/>
        <v>185</v>
      </c>
      <c r="DB34" s="82">
        <f t="shared" si="16"/>
        <v>8.043478260869565</v>
      </c>
      <c r="DC34" s="82">
        <f t="shared" si="17"/>
        <v>7.5636363636363635</v>
      </c>
      <c r="DD34" s="81"/>
      <c r="DE34" s="81"/>
      <c r="DF34" s="81"/>
      <c r="DG34" s="81"/>
      <c r="DH34" s="81"/>
      <c r="DI34" s="81"/>
      <c r="DJ34" s="81"/>
      <c r="DK34" s="81"/>
      <c r="DL34" s="81"/>
      <c r="DM34" s="81"/>
    </row>
    <row r="35" spans="1:117" ht="15.75">
      <c r="A35" s="4">
        <v>27</v>
      </c>
      <c r="B35" s="13" t="s">
        <v>307</v>
      </c>
      <c r="C35" s="24" t="s">
        <v>306</v>
      </c>
      <c r="D35" s="11">
        <v>33813</v>
      </c>
      <c r="E35" s="4" t="s">
        <v>101</v>
      </c>
      <c r="F35" s="13" t="s">
        <v>73</v>
      </c>
      <c r="G35" s="17" t="s">
        <v>35</v>
      </c>
      <c r="H35" s="81">
        <v>7</v>
      </c>
      <c r="I35" s="81"/>
      <c r="J35" s="81">
        <v>7</v>
      </c>
      <c r="K35" s="81"/>
      <c r="L35" s="81">
        <v>6</v>
      </c>
      <c r="M35" s="81"/>
      <c r="N35" s="81">
        <v>7</v>
      </c>
      <c r="O35" s="81"/>
      <c r="P35" s="81">
        <v>6</v>
      </c>
      <c r="Q35" s="81"/>
      <c r="R35" s="81">
        <v>6</v>
      </c>
      <c r="S35" s="81">
        <v>4</v>
      </c>
      <c r="T35" s="81">
        <v>7</v>
      </c>
      <c r="U35" s="81"/>
      <c r="V35" s="81">
        <f t="shared" si="0"/>
        <v>139</v>
      </c>
      <c r="W35" s="83">
        <f t="shared" si="1"/>
        <v>6.318181818181818</v>
      </c>
      <c r="X35" s="81">
        <v>8</v>
      </c>
      <c r="Y35" s="81"/>
      <c r="Z35" s="81">
        <v>7</v>
      </c>
      <c r="AA35" s="81"/>
      <c r="AB35" s="81">
        <v>7</v>
      </c>
      <c r="AC35" s="81"/>
      <c r="AD35" s="81">
        <v>6</v>
      </c>
      <c r="AE35" s="81"/>
      <c r="AF35" s="81">
        <v>6</v>
      </c>
      <c r="AG35" s="81"/>
      <c r="AH35" s="81">
        <v>7</v>
      </c>
      <c r="AI35" s="81"/>
      <c r="AJ35" s="81">
        <f t="shared" si="2"/>
        <v>156</v>
      </c>
      <c r="AK35" s="83">
        <f t="shared" si="3"/>
        <v>6.782608695652174</v>
      </c>
      <c r="AL35" s="83">
        <f t="shared" si="4"/>
        <v>6.555555555555555</v>
      </c>
      <c r="AM35" s="43" t="str">
        <f t="shared" si="5"/>
        <v>TB Kh¸</v>
      </c>
      <c r="AN35" s="81">
        <f t="shared" si="6"/>
        <v>0</v>
      </c>
      <c r="AO35" s="44" t="str">
        <f t="shared" si="7"/>
        <v>Lªn líp</v>
      </c>
      <c r="AP35" s="81">
        <v>7</v>
      </c>
      <c r="AQ35" s="81"/>
      <c r="AR35" s="81">
        <v>8</v>
      </c>
      <c r="AS35" s="81"/>
      <c r="AT35" s="81">
        <v>6</v>
      </c>
      <c r="AU35" s="81"/>
      <c r="AV35" s="81">
        <v>7</v>
      </c>
      <c r="AW35" s="81"/>
      <c r="AX35" s="81">
        <v>7</v>
      </c>
      <c r="AY35" s="81"/>
      <c r="AZ35" s="81">
        <v>9</v>
      </c>
      <c r="BA35" s="81"/>
      <c r="BB35" s="81">
        <v>8</v>
      </c>
      <c r="BC35" s="81"/>
      <c r="BD35" s="81">
        <v>7</v>
      </c>
      <c r="BE35" s="81"/>
      <c r="BF35" s="81">
        <f t="shared" si="8"/>
        <v>219</v>
      </c>
      <c r="BG35" s="82">
        <f t="shared" si="9"/>
        <v>7.3</v>
      </c>
      <c r="BH35" s="81">
        <v>8</v>
      </c>
      <c r="BI35" s="81"/>
      <c r="BJ35" s="81">
        <v>7</v>
      </c>
      <c r="BK35" s="81"/>
      <c r="BL35" s="81">
        <v>5</v>
      </c>
      <c r="BM35" s="81"/>
      <c r="BN35" s="81">
        <v>7</v>
      </c>
      <c r="BO35" s="81"/>
      <c r="BP35" s="81">
        <v>8</v>
      </c>
      <c r="BQ35" s="81"/>
      <c r="BR35" s="81">
        <v>7</v>
      </c>
      <c r="BS35" s="81"/>
      <c r="BT35" s="81">
        <v>9</v>
      </c>
      <c r="BU35" s="81"/>
      <c r="BV35" s="81">
        <f t="shared" si="10"/>
        <v>188</v>
      </c>
      <c r="BW35" s="82">
        <f t="shared" si="11"/>
        <v>7.230769230769231</v>
      </c>
      <c r="BX35" s="82">
        <f t="shared" si="12"/>
        <v>7.267857142857143</v>
      </c>
      <c r="BY35" s="155" t="s">
        <v>511</v>
      </c>
      <c r="BZ35" s="155" t="s">
        <v>522</v>
      </c>
      <c r="CA35" s="81">
        <v>7</v>
      </c>
      <c r="CB35" s="81"/>
      <c r="CC35" s="81">
        <v>8</v>
      </c>
      <c r="CD35" s="81"/>
      <c r="CE35" s="81">
        <v>7</v>
      </c>
      <c r="CF35" s="81"/>
      <c r="CG35" s="81">
        <v>6</v>
      </c>
      <c r="CH35" s="81"/>
      <c r="CI35" s="81">
        <v>9</v>
      </c>
      <c r="CJ35" s="81"/>
      <c r="CK35" s="81">
        <v>8</v>
      </c>
      <c r="CL35" s="81"/>
      <c r="CM35" s="81">
        <v>7</v>
      </c>
      <c r="CN35" s="81"/>
      <c r="CO35" s="81">
        <f t="shared" si="13"/>
        <v>235</v>
      </c>
      <c r="CP35" s="82">
        <f t="shared" si="14"/>
        <v>7.34375</v>
      </c>
      <c r="CQ35" s="81">
        <v>8</v>
      </c>
      <c r="CR35" s="81"/>
      <c r="CS35" s="81">
        <v>8</v>
      </c>
      <c r="CT35" s="81"/>
      <c r="CU35" s="81">
        <v>8</v>
      </c>
      <c r="CV35" s="81"/>
      <c r="CW35" s="81">
        <v>8</v>
      </c>
      <c r="CX35" s="81"/>
      <c r="CY35" s="81">
        <v>8</v>
      </c>
      <c r="CZ35" s="81"/>
      <c r="DA35" s="81">
        <f t="shared" si="15"/>
        <v>184</v>
      </c>
      <c r="DB35" s="82">
        <f t="shared" si="16"/>
        <v>8</v>
      </c>
      <c r="DC35" s="82">
        <f t="shared" si="17"/>
        <v>7.618181818181818</v>
      </c>
      <c r="DD35" s="81"/>
      <c r="DE35" s="81"/>
      <c r="DF35" s="81"/>
      <c r="DG35" s="81"/>
      <c r="DH35" s="81"/>
      <c r="DI35" s="81"/>
      <c r="DJ35" s="81"/>
      <c r="DK35" s="81"/>
      <c r="DL35" s="81"/>
      <c r="DM35" s="81"/>
    </row>
    <row r="36" spans="1:117" ht="15.75">
      <c r="A36" s="4">
        <v>32</v>
      </c>
      <c r="B36" s="13" t="s">
        <v>316</v>
      </c>
      <c r="C36" s="24" t="s">
        <v>317</v>
      </c>
      <c r="D36" s="11">
        <v>33877</v>
      </c>
      <c r="E36" s="4" t="s">
        <v>101</v>
      </c>
      <c r="F36" s="13" t="s">
        <v>45</v>
      </c>
      <c r="G36" s="17" t="s">
        <v>35</v>
      </c>
      <c r="H36" s="81">
        <v>6</v>
      </c>
      <c r="I36" s="81"/>
      <c r="J36" s="81">
        <v>6</v>
      </c>
      <c r="K36" s="81"/>
      <c r="L36" s="81">
        <v>6</v>
      </c>
      <c r="M36" s="81"/>
      <c r="N36" s="81">
        <v>7</v>
      </c>
      <c r="O36" s="81"/>
      <c r="P36" s="81">
        <v>7</v>
      </c>
      <c r="Q36" s="81"/>
      <c r="R36" s="81">
        <v>8</v>
      </c>
      <c r="S36" s="81"/>
      <c r="T36" s="81">
        <v>6</v>
      </c>
      <c r="U36" s="81"/>
      <c r="V36" s="81">
        <f t="shared" si="0"/>
        <v>148</v>
      </c>
      <c r="W36" s="83">
        <f t="shared" si="1"/>
        <v>6.7272727272727275</v>
      </c>
      <c r="X36" s="81">
        <v>7</v>
      </c>
      <c r="Y36" s="81"/>
      <c r="Z36" s="81">
        <v>6</v>
      </c>
      <c r="AA36" s="81"/>
      <c r="AB36" s="81">
        <v>6</v>
      </c>
      <c r="AC36" s="81"/>
      <c r="AD36" s="81">
        <v>5</v>
      </c>
      <c r="AE36" s="81"/>
      <c r="AF36" s="81">
        <v>5</v>
      </c>
      <c r="AG36" s="81"/>
      <c r="AH36" s="81">
        <v>9</v>
      </c>
      <c r="AI36" s="81"/>
      <c r="AJ36" s="81">
        <f t="shared" si="2"/>
        <v>148</v>
      </c>
      <c r="AK36" s="83">
        <f t="shared" si="3"/>
        <v>6.434782608695652</v>
      </c>
      <c r="AL36" s="83">
        <f t="shared" si="4"/>
        <v>6.5777777777777775</v>
      </c>
      <c r="AM36" s="43" t="str">
        <f t="shared" si="5"/>
        <v>TB Kh¸</v>
      </c>
      <c r="AN36" s="81">
        <f t="shared" si="6"/>
        <v>0</v>
      </c>
      <c r="AO36" s="44" t="str">
        <f t="shared" si="7"/>
        <v>Lªn líp</v>
      </c>
      <c r="AP36" s="81">
        <v>6</v>
      </c>
      <c r="AQ36" s="81"/>
      <c r="AR36" s="81">
        <v>6</v>
      </c>
      <c r="AS36" s="81"/>
      <c r="AT36" s="81">
        <v>6</v>
      </c>
      <c r="AU36" s="81"/>
      <c r="AV36" s="81">
        <v>6</v>
      </c>
      <c r="AW36" s="81"/>
      <c r="AX36" s="81">
        <v>6</v>
      </c>
      <c r="AY36" s="81"/>
      <c r="AZ36" s="81">
        <v>7</v>
      </c>
      <c r="BA36" s="81"/>
      <c r="BB36" s="81">
        <v>7</v>
      </c>
      <c r="BC36" s="81"/>
      <c r="BD36" s="81">
        <v>6</v>
      </c>
      <c r="BE36" s="81">
        <v>4</v>
      </c>
      <c r="BF36" s="81">
        <f t="shared" si="8"/>
        <v>187</v>
      </c>
      <c r="BG36" s="82">
        <f t="shared" si="9"/>
        <v>6.233333333333333</v>
      </c>
      <c r="BH36" s="81">
        <v>7</v>
      </c>
      <c r="BI36" s="81"/>
      <c r="BJ36" s="81">
        <v>6</v>
      </c>
      <c r="BK36" s="81"/>
      <c r="BL36" s="81">
        <v>7</v>
      </c>
      <c r="BM36" s="81"/>
      <c r="BN36" s="81">
        <v>7</v>
      </c>
      <c r="BO36" s="81"/>
      <c r="BP36" s="81">
        <v>8</v>
      </c>
      <c r="BQ36" s="81"/>
      <c r="BR36" s="81">
        <v>6</v>
      </c>
      <c r="BS36" s="81"/>
      <c r="BT36" s="81">
        <v>7</v>
      </c>
      <c r="BU36" s="81"/>
      <c r="BV36" s="81">
        <f t="shared" si="10"/>
        <v>180</v>
      </c>
      <c r="BW36" s="82">
        <f t="shared" si="11"/>
        <v>6.923076923076923</v>
      </c>
      <c r="BX36" s="82">
        <f t="shared" si="12"/>
        <v>6.553571428571429</v>
      </c>
      <c r="BY36" s="155" t="s">
        <v>568</v>
      </c>
      <c r="BZ36" s="155" t="s">
        <v>522</v>
      </c>
      <c r="CA36" s="81">
        <v>8</v>
      </c>
      <c r="CB36" s="81"/>
      <c r="CC36" s="81">
        <v>9</v>
      </c>
      <c r="CD36" s="81"/>
      <c r="CE36" s="81">
        <v>8</v>
      </c>
      <c r="CF36" s="81"/>
      <c r="CG36" s="81">
        <v>7</v>
      </c>
      <c r="CH36" s="81"/>
      <c r="CI36" s="81">
        <v>7</v>
      </c>
      <c r="CJ36" s="81"/>
      <c r="CK36" s="81">
        <v>7</v>
      </c>
      <c r="CL36" s="81"/>
      <c r="CM36" s="81">
        <v>8</v>
      </c>
      <c r="CN36" s="81"/>
      <c r="CO36" s="81">
        <f t="shared" si="13"/>
        <v>245</v>
      </c>
      <c r="CP36" s="82">
        <f t="shared" si="14"/>
        <v>7.65625</v>
      </c>
      <c r="CQ36" s="81">
        <v>8</v>
      </c>
      <c r="CR36" s="81"/>
      <c r="CS36" s="81">
        <v>8</v>
      </c>
      <c r="CT36" s="81"/>
      <c r="CU36" s="81">
        <v>8</v>
      </c>
      <c r="CV36" s="81"/>
      <c r="CW36" s="81">
        <v>8</v>
      </c>
      <c r="CX36" s="81"/>
      <c r="CY36" s="81">
        <v>8</v>
      </c>
      <c r="CZ36" s="81"/>
      <c r="DA36" s="81">
        <f t="shared" si="15"/>
        <v>184</v>
      </c>
      <c r="DB36" s="82">
        <f t="shared" si="16"/>
        <v>8</v>
      </c>
      <c r="DC36" s="82">
        <f t="shared" si="17"/>
        <v>7.8</v>
      </c>
      <c r="DD36" s="81"/>
      <c r="DE36" s="81"/>
      <c r="DF36" s="81"/>
      <c r="DG36" s="81"/>
      <c r="DH36" s="81"/>
      <c r="DI36" s="81"/>
      <c r="DJ36" s="81"/>
      <c r="DK36" s="81"/>
      <c r="DL36" s="81"/>
      <c r="DM36" s="81"/>
    </row>
    <row r="37" spans="1:117" ht="15.75">
      <c r="A37" s="4">
        <v>36</v>
      </c>
      <c r="B37" s="13" t="s">
        <v>320</v>
      </c>
      <c r="C37" s="24" t="s">
        <v>243</v>
      </c>
      <c r="D37" s="11">
        <v>33950</v>
      </c>
      <c r="E37" s="4" t="s">
        <v>101</v>
      </c>
      <c r="F37" s="13" t="s">
        <v>44</v>
      </c>
      <c r="G37" s="17" t="s">
        <v>35</v>
      </c>
      <c r="H37" s="81">
        <v>7</v>
      </c>
      <c r="I37" s="81"/>
      <c r="J37" s="81">
        <v>6</v>
      </c>
      <c r="K37" s="81"/>
      <c r="L37" s="81">
        <v>7</v>
      </c>
      <c r="M37" s="81"/>
      <c r="N37" s="81">
        <v>6</v>
      </c>
      <c r="O37" s="81"/>
      <c r="P37" s="81">
        <v>7</v>
      </c>
      <c r="Q37" s="81"/>
      <c r="R37" s="81">
        <v>6</v>
      </c>
      <c r="S37" s="81"/>
      <c r="T37" s="81">
        <v>8</v>
      </c>
      <c r="U37" s="81"/>
      <c r="V37" s="81">
        <f aca="true" t="shared" si="18" ref="V37:V67">T37*$T$4+R37*$R$4+P37*$P$4+N37*$N$4+L37*$L$4</f>
        <v>150</v>
      </c>
      <c r="W37" s="83">
        <f aca="true" t="shared" si="19" ref="W37:W68">V37/$V$4</f>
        <v>6.818181818181818</v>
      </c>
      <c r="X37" s="81">
        <v>6</v>
      </c>
      <c r="Y37" s="81"/>
      <c r="Z37" s="81">
        <v>6</v>
      </c>
      <c r="AA37" s="81"/>
      <c r="AB37" s="81">
        <v>5</v>
      </c>
      <c r="AC37" s="81"/>
      <c r="AD37" s="81">
        <v>7</v>
      </c>
      <c r="AE37" s="81">
        <v>4</v>
      </c>
      <c r="AF37" s="81">
        <v>7</v>
      </c>
      <c r="AG37" s="81"/>
      <c r="AH37" s="81">
        <v>7</v>
      </c>
      <c r="AI37" s="81"/>
      <c r="AJ37" s="81">
        <f aca="true" t="shared" si="20" ref="AJ37:AJ67">AH37*$AH$4+AF37*$AF$4+AD37*$AD$4+AB37*$AB$4+Z37*$Z$4+X37*$X$4</f>
        <v>147</v>
      </c>
      <c r="AK37" s="83">
        <f aca="true" t="shared" si="21" ref="AK37:AK68">AJ37/$AJ$4</f>
        <v>6.391304347826087</v>
      </c>
      <c r="AL37" s="83">
        <f aca="true" t="shared" si="22" ref="AL37:AL67">(AJ37+V37)/$AL$4</f>
        <v>6.6</v>
      </c>
      <c r="AM37" s="43" t="str">
        <f aca="true" t="shared" si="23" ref="AM37:AM68">IF(AL37&gt;=8.995,"XuÊt s¾c",IF(AL37&gt;=7.995,"Giái",IF(AL37&gt;=6.995,"Kh¸",IF(AL37&gt;=5.995,"TB Kh¸",IF(AL37&gt;=4.995,"Trung b×nh",IF(AL37&gt;=3.995,"YÕu",IF(AL37&lt;3.995,"KÐm")))))))</f>
        <v>TB Kh¸</v>
      </c>
      <c r="AN37" s="81">
        <f aca="true" t="shared" si="24" ref="AN37:AN67">SUM((IF(L37&gt;=5,0,$L$4)),(IF(N37&gt;=5,0,$N$4)),(IF(P37&gt;=5,0,$P$4)),(IF(R37&gt;=5,0,$R$4)),,(IF(T37&gt;=5,0,$T$4)),(IF(X37&gt;=5,0,$X$4)),(IF(Z37&gt;=5,0,$Z$4)),,(IF(AB37&gt;=5,0,$AB$4)),(IF(AD37&gt;=5,0,$AD$4)),(IF(AF37&gt;=5,0,$AF$4)),,(IF(AH37&gt;=5,0,$AH$4)))</f>
        <v>0</v>
      </c>
      <c r="AO37" s="44" t="str">
        <f aca="true" t="shared" si="25" ref="AO37:AO67">IF($AL37&lt;3.495,"Th«i häc",IF($AL37&lt;4.995,"Ngõng häc",IF($AN37&gt;25,"Ngõng häc","Lªn líp")))</f>
        <v>Lªn líp</v>
      </c>
      <c r="AP37" s="81">
        <v>6</v>
      </c>
      <c r="AQ37" s="81"/>
      <c r="AR37" s="81">
        <v>7</v>
      </c>
      <c r="AS37" s="81"/>
      <c r="AT37" s="81">
        <v>6</v>
      </c>
      <c r="AU37" s="81"/>
      <c r="AV37" s="81">
        <v>6</v>
      </c>
      <c r="AW37" s="81"/>
      <c r="AX37" s="81">
        <v>7</v>
      </c>
      <c r="AY37" s="81"/>
      <c r="AZ37" s="81">
        <v>8</v>
      </c>
      <c r="BA37" s="81"/>
      <c r="BB37" s="81">
        <v>7</v>
      </c>
      <c r="BC37" s="81"/>
      <c r="BD37" s="81">
        <v>6</v>
      </c>
      <c r="BE37" s="81"/>
      <c r="BF37" s="81">
        <f aca="true" t="shared" si="26" ref="BF37:BF67">BD37*BD$4+BB37*BB$4+AZ37*AZ$4+AX37*AX$4+AV37*AV$4+AT37*AT$4+AR37*AR$4+AP37*AP$4</f>
        <v>197</v>
      </c>
      <c r="BG37" s="82">
        <f aca="true" t="shared" si="27" ref="BG37:BG68">BF37/BF$4</f>
        <v>6.566666666666666</v>
      </c>
      <c r="BH37" s="81">
        <v>6</v>
      </c>
      <c r="BI37" s="81"/>
      <c r="BJ37" s="81">
        <v>8</v>
      </c>
      <c r="BK37" s="81"/>
      <c r="BL37" s="81">
        <v>6</v>
      </c>
      <c r="BM37" s="81"/>
      <c r="BN37" s="81">
        <v>7</v>
      </c>
      <c r="BO37" s="81"/>
      <c r="BP37" s="81">
        <v>8</v>
      </c>
      <c r="BQ37" s="81"/>
      <c r="BR37" s="81">
        <v>8</v>
      </c>
      <c r="BS37" s="81"/>
      <c r="BT37" s="81">
        <v>8</v>
      </c>
      <c r="BU37" s="81"/>
      <c r="BV37" s="81">
        <f aca="true" t="shared" si="28" ref="BV37:BV67">BT37*BT$4+BR37*BR$4+BP37*BP$4+BN37*BN$4+BL37*BL$4+BJ37*BJ$4+BH37*BH$4</f>
        <v>190</v>
      </c>
      <c r="BW37" s="82">
        <f aca="true" t="shared" si="29" ref="BW37:BW68">BV37/BV$4</f>
        <v>7.3076923076923075</v>
      </c>
      <c r="BX37" s="82">
        <f aca="true" t="shared" si="30" ref="BX37:BX67">(BV37+BF37)/BX$4</f>
        <v>6.910714285714286</v>
      </c>
      <c r="BY37" s="155" t="s">
        <v>568</v>
      </c>
      <c r="BZ37" s="155" t="s">
        <v>522</v>
      </c>
      <c r="CA37" s="81">
        <v>7</v>
      </c>
      <c r="CB37" s="81"/>
      <c r="CC37" s="81">
        <v>9</v>
      </c>
      <c r="CD37" s="81"/>
      <c r="CE37" s="81">
        <v>7</v>
      </c>
      <c r="CF37" s="81"/>
      <c r="CG37" s="81">
        <v>8</v>
      </c>
      <c r="CH37" s="81"/>
      <c r="CI37" s="81">
        <v>7</v>
      </c>
      <c r="CJ37" s="81"/>
      <c r="CK37" s="81">
        <v>8</v>
      </c>
      <c r="CL37" s="81"/>
      <c r="CM37" s="81">
        <v>8</v>
      </c>
      <c r="CN37" s="81"/>
      <c r="CO37" s="81">
        <f aca="true" t="shared" si="31" ref="CO37:CO67">CM37*CM$4+CK37*CK$4+CI37*CI$4+CG37*CG$4+CE37*CE$4+CC37*CC$4+CA37*CA$4</f>
        <v>249</v>
      </c>
      <c r="CP37" s="82">
        <f aca="true" t="shared" si="32" ref="CP37:CP68">CO37/CO$4</f>
        <v>7.78125</v>
      </c>
      <c r="CQ37" s="81">
        <v>8</v>
      </c>
      <c r="CR37" s="81"/>
      <c r="CS37" s="81">
        <v>8</v>
      </c>
      <c r="CT37" s="81"/>
      <c r="CU37" s="81">
        <v>8</v>
      </c>
      <c r="CV37" s="81"/>
      <c r="CW37" s="81">
        <v>8</v>
      </c>
      <c r="CX37" s="81"/>
      <c r="CY37" s="81">
        <v>8</v>
      </c>
      <c r="CZ37" s="81"/>
      <c r="DA37" s="81">
        <f aca="true" t="shared" si="33" ref="DA37:DA67">CY37*CY$4+CW37*CW$4+CU37*CU$4+CS37*CS$4+CQ37*CQ$4</f>
        <v>184</v>
      </c>
      <c r="DB37" s="82">
        <f aca="true" t="shared" si="34" ref="DB37:DB68">DA37/DA$4</f>
        <v>8</v>
      </c>
      <c r="DC37" s="82">
        <f t="shared" si="17"/>
        <v>7.872727272727273</v>
      </c>
      <c r="DD37" s="81"/>
      <c r="DE37" s="81"/>
      <c r="DF37" s="81"/>
      <c r="DG37" s="81"/>
      <c r="DH37" s="81"/>
      <c r="DI37" s="81"/>
      <c r="DJ37" s="81"/>
      <c r="DK37" s="81"/>
      <c r="DL37" s="81"/>
      <c r="DM37" s="81"/>
    </row>
    <row r="38" spans="1:117" ht="15.75">
      <c r="A38" s="4">
        <v>61</v>
      </c>
      <c r="B38" s="13" t="s">
        <v>347</v>
      </c>
      <c r="C38" s="24" t="s">
        <v>193</v>
      </c>
      <c r="D38" s="11">
        <v>33693</v>
      </c>
      <c r="E38" s="4" t="s">
        <v>101</v>
      </c>
      <c r="F38" s="13" t="s">
        <v>348</v>
      </c>
      <c r="G38" s="17" t="s">
        <v>349</v>
      </c>
      <c r="H38" s="81">
        <v>6</v>
      </c>
      <c r="I38" s="81"/>
      <c r="J38" s="81">
        <v>7</v>
      </c>
      <c r="K38" s="81"/>
      <c r="L38" s="81">
        <v>5</v>
      </c>
      <c r="M38" s="81"/>
      <c r="N38" s="81">
        <v>6</v>
      </c>
      <c r="O38" s="81"/>
      <c r="P38" s="81">
        <v>6</v>
      </c>
      <c r="Q38" s="81"/>
      <c r="R38" s="81">
        <v>6</v>
      </c>
      <c r="S38" s="81"/>
      <c r="T38" s="81">
        <v>7</v>
      </c>
      <c r="U38" s="81"/>
      <c r="V38" s="81">
        <f t="shared" si="18"/>
        <v>129</v>
      </c>
      <c r="W38" s="83">
        <f t="shared" si="19"/>
        <v>5.863636363636363</v>
      </c>
      <c r="X38" s="81">
        <v>6</v>
      </c>
      <c r="Y38" s="81"/>
      <c r="Z38" s="81">
        <v>6</v>
      </c>
      <c r="AA38" s="81"/>
      <c r="AB38" s="81">
        <v>6</v>
      </c>
      <c r="AC38" s="81"/>
      <c r="AD38" s="81">
        <v>6</v>
      </c>
      <c r="AE38" s="81"/>
      <c r="AF38" s="81">
        <v>5</v>
      </c>
      <c r="AG38" s="81">
        <v>4</v>
      </c>
      <c r="AH38" s="81">
        <v>5</v>
      </c>
      <c r="AI38" s="81">
        <v>4</v>
      </c>
      <c r="AJ38" s="81">
        <f t="shared" si="20"/>
        <v>128</v>
      </c>
      <c r="AK38" s="83">
        <f t="shared" si="21"/>
        <v>5.565217391304348</v>
      </c>
      <c r="AL38" s="83">
        <f t="shared" si="22"/>
        <v>5.711111111111111</v>
      </c>
      <c r="AM38" s="43" t="str">
        <f t="shared" si="23"/>
        <v>Trung b×nh</v>
      </c>
      <c r="AN38" s="81">
        <f t="shared" si="24"/>
        <v>0</v>
      </c>
      <c r="AO38" s="44" t="str">
        <f t="shared" si="25"/>
        <v>Lªn líp</v>
      </c>
      <c r="AP38" s="81">
        <v>6</v>
      </c>
      <c r="AQ38" s="81"/>
      <c r="AR38" s="81">
        <v>5</v>
      </c>
      <c r="AS38" s="81">
        <v>4</v>
      </c>
      <c r="AT38" s="81">
        <v>5</v>
      </c>
      <c r="AU38" s="81"/>
      <c r="AV38" s="81">
        <v>6</v>
      </c>
      <c r="AW38" s="81"/>
      <c r="AX38" s="81">
        <v>5</v>
      </c>
      <c r="AY38" s="81"/>
      <c r="AZ38" s="81">
        <v>7</v>
      </c>
      <c r="BA38" s="81"/>
      <c r="BB38" s="81">
        <v>7</v>
      </c>
      <c r="BC38" s="81"/>
      <c r="BD38" s="81">
        <v>5</v>
      </c>
      <c r="BE38" s="81">
        <v>4</v>
      </c>
      <c r="BF38" s="81">
        <f t="shared" si="26"/>
        <v>172</v>
      </c>
      <c r="BG38" s="82">
        <f t="shared" si="27"/>
        <v>5.733333333333333</v>
      </c>
      <c r="BH38" s="81">
        <v>6</v>
      </c>
      <c r="BI38" s="81"/>
      <c r="BJ38" s="81">
        <v>7</v>
      </c>
      <c r="BK38" s="81"/>
      <c r="BL38" s="81">
        <v>5</v>
      </c>
      <c r="BM38" s="81"/>
      <c r="BN38" s="81">
        <v>6</v>
      </c>
      <c r="BO38" s="81"/>
      <c r="BP38" s="81">
        <v>7</v>
      </c>
      <c r="BQ38" s="81"/>
      <c r="BR38" s="81">
        <v>6</v>
      </c>
      <c r="BS38" s="81"/>
      <c r="BT38" s="81">
        <v>7</v>
      </c>
      <c r="BU38" s="81"/>
      <c r="BV38" s="81">
        <f t="shared" si="28"/>
        <v>164</v>
      </c>
      <c r="BW38" s="82">
        <f t="shared" si="29"/>
        <v>6.3076923076923075</v>
      </c>
      <c r="BX38" s="82">
        <f t="shared" si="30"/>
        <v>6</v>
      </c>
      <c r="BY38" s="155" t="s">
        <v>568</v>
      </c>
      <c r="BZ38" s="155" t="s">
        <v>522</v>
      </c>
      <c r="CA38" s="81">
        <v>5</v>
      </c>
      <c r="CB38" s="81"/>
      <c r="CC38" s="81">
        <v>9</v>
      </c>
      <c r="CD38" s="81"/>
      <c r="CE38" s="81">
        <v>8</v>
      </c>
      <c r="CF38" s="81"/>
      <c r="CG38" s="81">
        <v>6</v>
      </c>
      <c r="CH38" s="81"/>
      <c r="CI38" s="81">
        <v>7</v>
      </c>
      <c r="CJ38" s="81"/>
      <c r="CK38" s="81">
        <v>6</v>
      </c>
      <c r="CL38" s="81"/>
      <c r="CM38" s="81">
        <v>7</v>
      </c>
      <c r="CN38" s="81"/>
      <c r="CO38" s="81">
        <f t="shared" si="31"/>
        <v>216</v>
      </c>
      <c r="CP38" s="82">
        <f t="shared" si="32"/>
        <v>6.75</v>
      </c>
      <c r="CQ38" s="81">
        <v>8</v>
      </c>
      <c r="CR38" s="81"/>
      <c r="CS38" s="81">
        <v>8</v>
      </c>
      <c r="CT38" s="81"/>
      <c r="CU38" s="81">
        <v>7</v>
      </c>
      <c r="CV38" s="81"/>
      <c r="CW38" s="81">
        <v>7</v>
      </c>
      <c r="CX38" s="81"/>
      <c r="CY38" s="81">
        <v>9</v>
      </c>
      <c r="CZ38" s="81"/>
      <c r="DA38" s="81">
        <f t="shared" si="33"/>
        <v>183</v>
      </c>
      <c r="DB38" s="82">
        <f t="shared" si="34"/>
        <v>7.956521739130435</v>
      </c>
      <c r="DC38" s="82">
        <f t="shared" si="17"/>
        <v>7.254545454545455</v>
      </c>
      <c r="DD38" s="81"/>
      <c r="DE38" s="81"/>
      <c r="DF38" s="81"/>
      <c r="DG38" s="81"/>
      <c r="DH38" s="81"/>
      <c r="DI38" s="81"/>
      <c r="DJ38" s="81"/>
      <c r="DK38" s="81"/>
      <c r="DL38" s="81"/>
      <c r="DM38" s="81"/>
    </row>
    <row r="39" spans="1:117" ht="15.75">
      <c r="A39" s="4">
        <v>7</v>
      </c>
      <c r="B39" s="13" t="s">
        <v>291</v>
      </c>
      <c r="C39" s="24" t="s">
        <v>219</v>
      </c>
      <c r="D39" s="11">
        <v>33841</v>
      </c>
      <c r="E39" s="4" t="s">
        <v>101</v>
      </c>
      <c r="F39" s="13" t="s">
        <v>22</v>
      </c>
      <c r="G39" s="17" t="s">
        <v>35</v>
      </c>
      <c r="H39" s="81">
        <v>6</v>
      </c>
      <c r="I39" s="81"/>
      <c r="J39" s="81">
        <v>8</v>
      </c>
      <c r="K39" s="81"/>
      <c r="L39" s="81">
        <v>8</v>
      </c>
      <c r="M39" s="81"/>
      <c r="N39" s="81">
        <v>6</v>
      </c>
      <c r="O39" s="81"/>
      <c r="P39" s="81">
        <v>8</v>
      </c>
      <c r="Q39" s="81"/>
      <c r="R39" s="81">
        <v>6</v>
      </c>
      <c r="S39" s="81">
        <v>4</v>
      </c>
      <c r="T39" s="81">
        <v>8</v>
      </c>
      <c r="U39" s="81"/>
      <c r="V39" s="81">
        <f t="shared" si="18"/>
        <v>160</v>
      </c>
      <c r="W39" s="83">
        <f t="shared" si="19"/>
        <v>7.2727272727272725</v>
      </c>
      <c r="X39" s="81">
        <v>8</v>
      </c>
      <c r="Y39" s="81"/>
      <c r="Z39" s="81">
        <v>7</v>
      </c>
      <c r="AA39" s="81"/>
      <c r="AB39" s="81">
        <v>7</v>
      </c>
      <c r="AC39" s="81"/>
      <c r="AD39" s="81">
        <v>6</v>
      </c>
      <c r="AE39" s="81"/>
      <c r="AF39" s="81">
        <v>5</v>
      </c>
      <c r="AG39" s="81">
        <v>4</v>
      </c>
      <c r="AH39" s="81">
        <v>6</v>
      </c>
      <c r="AI39" s="81"/>
      <c r="AJ39" s="81">
        <f t="shared" si="20"/>
        <v>146</v>
      </c>
      <c r="AK39" s="83">
        <f t="shared" si="21"/>
        <v>6.3478260869565215</v>
      </c>
      <c r="AL39" s="83">
        <f t="shared" si="22"/>
        <v>6.8</v>
      </c>
      <c r="AM39" s="43" t="str">
        <f t="shared" si="23"/>
        <v>TB Kh¸</v>
      </c>
      <c r="AN39" s="81">
        <f t="shared" si="24"/>
        <v>0</v>
      </c>
      <c r="AO39" s="44" t="str">
        <f t="shared" si="25"/>
        <v>Lªn líp</v>
      </c>
      <c r="AP39" s="81">
        <v>6</v>
      </c>
      <c r="AQ39" s="81"/>
      <c r="AR39" s="81">
        <v>6</v>
      </c>
      <c r="AS39" s="81"/>
      <c r="AT39" s="81">
        <v>6</v>
      </c>
      <c r="AU39" s="81"/>
      <c r="AV39" s="81">
        <v>7</v>
      </c>
      <c r="AW39" s="81"/>
      <c r="AX39" s="81">
        <v>7</v>
      </c>
      <c r="AY39" s="81"/>
      <c r="AZ39" s="81">
        <v>6</v>
      </c>
      <c r="BA39" s="81"/>
      <c r="BB39" s="81">
        <v>7</v>
      </c>
      <c r="BC39" s="81"/>
      <c r="BD39" s="81">
        <v>5</v>
      </c>
      <c r="BE39" s="81"/>
      <c r="BF39" s="81">
        <f t="shared" si="26"/>
        <v>185</v>
      </c>
      <c r="BG39" s="82">
        <f t="shared" si="27"/>
        <v>6.166666666666667</v>
      </c>
      <c r="BH39" s="81">
        <v>9</v>
      </c>
      <c r="BI39" s="81"/>
      <c r="BJ39" s="81">
        <v>7</v>
      </c>
      <c r="BK39" s="81"/>
      <c r="BL39" s="81">
        <v>7</v>
      </c>
      <c r="BM39" s="81" t="s">
        <v>556</v>
      </c>
      <c r="BN39" s="81">
        <v>5</v>
      </c>
      <c r="BO39" s="81"/>
      <c r="BP39" s="81">
        <v>6</v>
      </c>
      <c r="BQ39" s="81"/>
      <c r="BR39" s="81">
        <v>7</v>
      </c>
      <c r="BS39" s="81"/>
      <c r="BT39" s="81">
        <v>7</v>
      </c>
      <c r="BU39" s="81"/>
      <c r="BV39" s="81">
        <f t="shared" si="28"/>
        <v>175</v>
      </c>
      <c r="BW39" s="82">
        <f t="shared" si="29"/>
        <v>6.730769230769231</v>
      </c>
      <c r="BX39" s="82">
        <f t="shared" si="30"/>
        <v>6.428571428571429</v>
      </c>
      <c r="BY39" s="155" t="s">
        <v>568</v>
      </c>
      <c r="BZ39" s="155" t="s">
        <v>522</v>
      </c>
      <c r="CA39" s="81">
        <v>5</v>
      </c>
      <c r="CB39" s="81"/>
      <c r="CC39" s="81">
        <v>8</v>
      </c>
      <c r="CD39" s="81"/>
      <c r="CE39" s="81">
        <v>7</v>
      </c>
      <c r="CF39" s="81"/>
      <c r="CG39" s="81">
        <v>5</v>
      </c>
      <c r="CH39" s="81"/>
      <c r="CI39" s="81">
        <v>8</v>
      </c>
      <c r="CJ39" s="81"/>
      <c r="CK39" s="81">
        <v>6</v>
      </c>
      <c r="CL39" s="81"/>
      <c r="CM39" s="81">
        <v>8</v>
      </c>
      <c r="CN39" s="81"/>
      <c r="CO39" s="81">
        <f t="shared" si="31"/>
        <v>213</v>
      </c>
      <c r="CP39" s="82">
        <f t="shared" si="32"/>
        <v>6.65625</v>
      </c>
      <c r="CQ39" s="81">
        <v>9</v>
      </c>
      <c r="CR39" s="81"/>
      <c r="CS39" s="81">
        <v>7</v>
      </c>
      <c r="CT39" s="81"/>
      <c r="CU39" s="81">
        <v>8</v>
      </c>
      <c r="CV39" s="81"/>
      <c r="CW39" s="81">
        <v>8</v>
      </c>
      <c r="CX39" s="81"/>
      <c r="CY39" s="81">
        <v>8</v>
      </c>
      <c r="CZ39" s="81"/>
      <c r="DA39" s="81">
        <f t="shared" si="33"/>
        <v>182</v>
      </c>
      <c r="DB39" s="82">
        <f t="shared" si="34"/>
        <v>7.913043478260869</v>
      </c>
      <c r="DC39" s="82">
        <f t="shared" si="17"/>
        <v>7.181818181818182</v>
      </c>
      <c r="DD39" s="81"/>
      <c r="DE39" s="81"/>
      <c r="DF39" s="81"/>
      <c r="DG39" s="81"/>
      <c r="DH39" s="81"/>
      <c r="DI39" s="81"/>
      <c r="DJ39" s="81"/>
      <c r="DK39" s="81"/>
      <c r="DL39" s="81"/>
      <c r="DM39" s="81"/>
    </row>
    <row r="40" spans="1:117" ht="15.75">
      <c r="A40" s="4">
        <v>40</v>
      </c>
      <c r="B40" s="13" t="s">
        <v>324</v>
      </c>
      <c r="C40" s="24" t="s">
        <v>248</v>
      </c>
      <c r="D40" s="11">
        <v>33305</v>
      </c>
      <c r="E40" s="4" t="s">
        <v>101</v>
      </c>
      <c r="F40" s="13" t="s">
        <v>73</v>
      </c>
      <c r="G40" s="17" t="s">
        <v>35</v>
      </c>
      <c r="H40" s="81">
        <v>6</v>
      </c>
      <c r="I40" s="81"/>
      <c r="J40" s="81">
        <v>6</v>
      </c>
      <c r="K40" s="81"/>
      <c r="L40" s="81">
        <v>7</v>
      </c>
      <c r="M40" s="81"/>
      <c r="N40" s="81">
        <v>7</v>
      </c>
      <c r="O40" s="81"/>
      <c r="P40" s="81">
        <v>6</v>
      </c>
      <c r="Q40" s="81"/>
      <c r="R40" s="81">
        <v>7</v>
      </c>
      <c r="S40" s="81"/>
      <c r="T40" s="81">
        <v>9</v>
      </c>
      <c r="U40" s="81"/>
      <c r="V40" s="81">
        <f t="shared" si="18"/>
        <v>159</v>
      </c>
      <c r="W40" s="83">
        <f t="shared" si="19"/>
        <v>7.2272727272727275</v>
      </c>
      <c r="X40" s="81">
        <v>7</v>
      </c>
      <c r="Y40" s="81"/>
      <c r="Z40" s="81">
        <v>6</v>
      </c>
      <c r="AA40" s="81"/>
      <c r="AB40" s="81">
        <v>7</v>
      </c>
      <c r="AC40" s="81"/>
      <c r="AD40" s="81">
        <v>6</v>
      </c>
      <c r="AE40" s="81"/>
      <c r="AF40" s="81">
        <v>6</v>
      </c>
      <c r="AG40" s="81"/>
      <c r="AH40" s="81">
        <v>7</v>
      </c>
      <c r="AI40" s="81"/>
      <c r="AJ40" s="81">
        <f t="shared" si="20"/>
        <v>150</v>
      </c>
      <c r="AK40" s="83">
        <f t="shared" si="21"/>
        <v>6.521739130434782</v>
      </c>
      <c r="AL40" s="83">
        <f t="shared" si="22"/>
        <v>6.866666666666666</v>
      </c>
      <c r="AM40" s="43" t="str">
        <f t="shared" si="23"/>
        <v>TB Kh¸</v>
      </c>
      <c r="AN40" s="81">
        <f t="shared" si="24"/>
        <v>0</v>
      </c>
      <c r="AO40" s="44" t="str">
        <f t="shared" si="25"/>
        <v>Lªn líp</v>
      </c>
      <c r="AP40" s="81">
        <v>8</v>
      </c>
      <c r="AQ40" s="81"/>
      <c r="AR40" s="81">
        <v>7</v>
      </c>
      <c r="AS40" s="81"/>
      <c r="AT40" s="81">
        <v>6</v>
      </c>
      <c r="AU40" s="81"/>
      <c r="AV40" s="81">
        <v>5</v>
      </c>
      <c r="AW40" s="81"/>
      <c r="AX40" s="81">
        <v>7</v>
      </c>
      <c r="AY40" s="81"/>
      <c r="AZ40" s="81">
        <v>8</v>
      </c>
      <c r="BA40" s="81"/>
      <c r="BB40" s="81">
        <v>8</v>
      </c>
      <c r="BC40" s="81"/>
      <c r="BD40" s="81">
        <v>7</v>
      </c>
      <c r="BE40" s="81">
        <v>4</v>
      </c>
      <c r="BF40" s="81">
        <f t="shared" si="26"/>
        <v>211</v>
      </c>
      <c r="BG40" s="82">
        <f t="shared" si="27"/>
        <v>7.033333333333333</v>
      </c>
      <c r="BH40" s="81">
        <v>7</v>
      </c>
      <c r="BI40" s="81"/>
      <c r="BJ40" s="81">
        <v>6</v>
      </c>
      <c r="BK40" s="81"/>
      <c r="BL40" s="81">
        <v>5</v>
      </c>
      <c r="BM40" s="81"/>
      <c r="BN40" s="81">
        <v>5</v>
      </c>
      <c r="BO40" s="81"/>
      <c r="BP40" s="81">
        <v>7</v>
      </c>
      <c r="BQ40" s="81"/>
      <c r="BR40" s="81">
        <v>6</v>
      </c>
      <c r="BS40" s="81"/>
      <c r="BT40" s="81">
        <v>7</v>
      </c>
      <c r="BU40" s="81"/>
      <c r="BV40" s="81">
        <f t="shared" si="28"/>
        <v>159</v>
      </c>
      <c r="BW40" s="82">
        <f t="shared" si="29"/>
        <v>6.115384615384615</v>
      </c>
      <c r="BX40" s="82">
        <f t="shared" si="30"/>
        <v>6.607142857142857</v>
      </c>
      <c r="BY40" s="155" t="s">
        <v>568</v>
      </c>
      <c r="BZ40" s="155" t="s">
        <v>522</v>
      </c>
      <c r="CA40" s="81">
        <v>6</v>
      </c>
      <c r="CB40" s="81"/>
      <c r="CC40" s="81">
        <v>8</v>
      </c>
      <c r="CD40" s="81"/>
      <c r="CE40" s="81">
        <v>8</v>
      </c>
      <c r="CF40" s="81"/>
      <c r="CG40" s="81">
        <v>6</v>
      </c>
      <c r="CH40" s="81"/>
      <c r="CI40" s="81">
        <v>7</v>
      </c>
      <c r="CJ40" s="81"/>
      <c r="CK40" s="81">
        <v>7</v>
      </c>
      <c r="CL40" s="81"/>
      <c r="CM40" s="81">
        <v>9</v>
      </c>
      <c r="CN40" s="81"/>
      <c r="CO40" s="81">
        <f t="shared" si="31"/>
        <v>233</v>
      </c>
      <c r="CP40" s="82">
        <f t="shared" si="32"/>
        <v>7.28125</v>
      </c>
      <c r="CQ40" s="81">
        <v>8</v>
      </c>
      <c r="CR40" s="81"/>
      <c r="CS40" s="81">
        <v>7</v>
      </c>
      <c r="CT40" s="81"/>
      <c r="CU40" s="81">
        <v>8</v>
      </c>
      <c r="CV40" s="81"/>
      <c r="CW40" s="81">
        <v>7</v>
      </c>
      <c r="CX40" s="81"/>
      <c r="CY40" s="81">
        <v>9</v>
      </c>
      <c r="CZ40" s="81"/>
      <c r="DA40" s="81">
        <f t="shared" si="33"/>
        <v>181</v>
      </c>
      <c r="DB40" s="82">
        <f t="shared" si="34"/>
        <v>7.869565217391305</v>
      </c>
      <c r="DC40" s="82">
        <f t="shared" si="17"/>
        <v>7.527272727272727</v>
      </c>
      <c r="DD40" s="81"/>
      <c r="DE40" s="81"/>
      <c r="DF40" s="81"/>
      <c r="DG40" s="81"/>
      <c r="DH40" s="81"/>
      <c r="DI40" s="81"/>
      <c r="DJ40" s="81"/>
      <c r="DK40" s="81"/>
      <c r="DL40" s="81"/>
      <c r="DM40" s="81"/>
    </row>
    <row r="41" spans="1:117" ht="15.75">
      <c r="A41" s="4">
        <v>15</v>
      </c>
      <c r="B41" s="13" t="s">
        <v>225</v>
      </c>
      <c r="C41" s="24" t="s">
        <v>100</v>
      </c>
      <c r="D41" s="11">
        <v>33772</v>
      </c>
      <c r="E41" s="4" t="s">
        <v>101</v>
      </c>
      <c r="F41" s="13" t="s">
        <v>22</v>
      </c>
      <c r="G41" s="17" t="s">
        <v>35</v>
      </c>
      <c r="H41" s="81">
        <v>6</v>
      </c>
      <c r="I41" s="81"/>
      <c r="J41" s="81">
        <v>8</v>
      </c>
      <c r="K41" s="81"/>
      <c r="L41" s="81">
        <v>8</v>
      </c>
      <c r="M41" s="81"/>
      <c r="N41" s="81">
        <v>6</v>
      </c>
      <c r="O41" s="81"/>
      <c r="P41" s="81">
        <v>7</v>
      </c>
      <c r="Q41" s="81"/>
      <c r="R41" s="81">
        <v>7</v>
      </c>
      <c r="S41" s="81"/>
      <c r="T41" s="81">
        <v>7</v>
      </c>
      <c r="U41" s="81"/>
      <c r="V41" s="81">
        <f t="shared" si="18"/>
        <v>158</v>
      </c>
      <c r="W41" s="83">
        <f t="shared" si="19"/>
        <v>7.181818181818182</v>
      </c>
      <c r="X41" s="81">
        <v>7</v>
      </c>
      <c r="Y41" s="81"/>
      <c r="Z41" s="81">
        <v>7</v>
      </c>
      <c r="AA41" s="81"/>
      <c r="AB41" s="81">
        <v>7</v>
      </c>
      <c r="AC41" s="81"/>
      <c r="AD41" s="81">
        <v>7</v>
      </c>
      <c r="AE41" s="81"/>
      <c r="AF41" s="81">
        <v>6</v>
      </c>
      <c r="AG41" s="81"/>
      <c r="AH41" s="81">
        <v>8</v>
      </c>
      <c r="AI41" s="81"/>
      <c r="AJ41" s="81">
        <f t="shared" si="20"/>
        <v>161</v>
      </c>
      <c r="AK41" s="83">
        <f t="shared" si="21"/>
        <v>7</v>
      </c>
      <c r="AL41" s="83">
        <f t="shared" si="22"/>
        <v>7.088888888888889</v>
      </c>
      <c r="AM41" s="43" t="str">
        <f t="shared" si="23"/>
        <v>Kh¸</v>
      </c>
      <c r="AN41" s="81">
        <f t="shared" si="24"/>
        <v>0</v>
      </c>
      <c r="AO41" s="44" t="str">
        <f t="shared" si="25"/>
        <v>Lªn líp</v>
      </c>
      <c r="AP41" s="81">
        <v>7</v>
      </c>
      <c r="AQ41" s="81"/>
      <c r="AR41" s="81">
        <v>8</v>
      </c>
      <c r="AS41" s="81"/>
      <c r="AT41" s="81">
        <v>6</v>
      </c>
      <c r="AU41" s="81"/>
      <c r="AV41" s="81">
        <v>7</v>
      </c>
      <c r="AW41" s="81"/>
      <c r="AX41" s="81">
        <v>7</v>
      </c>
      <c r="AY41" s="81"/>
      <c r="AZ41" s="81">
        <v>7</v>
      </c>
      <c r="BA41" s="81"/>
      <c r="BB41" s="81">
        <v>7</v>
      </c>
      <c r="BC41" s="81"/>
      <c r="BD41" s="81">
        <v>6</v>
      </c>
      <c r="BE41" s="81"/>
      <c r="BF41" s="81">
        <f t="shared" si="26"/>
        <v>204</v>
      </c>
      <c r="BG41" s="82">
        <f t="shared" si="27"/>
        <v>6.8</v>
      </c>
      <c r="BH41" s="81">
        <v>7</v>
      </c>
      <c r="BI41" s="81"/>
      <c r="BJ41" s="81">
        <v>6</v>
      </c>
      <c r="BK41" s="81"/>
      <c r="BL41" s="81">
        <v>5</v>
      </c>
      <c r="BM41" s="81"/>
      <c r="BN41" s="81">
        <v>6</v>
      </c>
      <c r="BO41" s="81"/>
      <c r="BP41" s="81">
        <v>7</v>
      </c>
      <c r="BQ41" s="81"/>
      <c r="BR41" s="81">
        <v>9</v>
      </c>
      <c r="BS41" s="81"/>
      <c r="BT41" s="81">
        <v>5</v>
      </c>
      <c r="BU41" s="81"/>
      <c r="BV41" s="81">
        <f t="shared" si="28"/>
        <v>166</v>
      </c>
      <c r="BW41" s="82">
        <f t="shared" si="29"/>
        <v>6.384615384615385</v>
      </c>
      <c r="BX41" s="82">
        <f t="shared" si="30"/>
        <v>6.607142857142857</v>
      </c>
      <c r="BY41" s="155" t="s">
        <v>568</v>
      </c>
      <c r="BZ41" s="155" t="s">
        <v>522</v>
      </c>
      <c r="CA41" s="81">
        <v>5</v>
      </c>
      <c r="CB41" s="81"/>
      <c r="CC41" s="81">
        <v>5</v>
      </c>
      <c r="CD41" s="81"/>
      <c r="CE41" s="81">
        <v>8</v>
      </c>
      <c r="CF41" s="81"/>
      <c r="CG41" s="81">
        <v>7</v>
      </c>
      <c r="CH41" s="81"/>
      <c r="CI41" s="81">
        <v>8</v>
      </c>
      <c r="CJ41" s="81"/>
      <c r="CK41" s="81">
        <v>8</v>
      </c>
      <c r="CL41" s="81"/>
      <c r="CM41" s="81">
        <v>7</v>
      </c>
      <c r="CN41" s="81"/>
      <c r="CO41" s="81">
        <f t="shared" si="31"/>
        <v>220</v>
      </c>
      <c r="CP41" s="82">
        <f t="shared" si="32"/>
        <v>6.875</v>
      </c>
      <c r="CQ41" s="81">
        <v>7</v>
      </c>
      <c r="CR41" s="81"/>
      <c r="CS41" s="81">
        <v>7</v>
      </c>
      <c r="CT41" s="81"/>
      <c r="CU41" s="81">
        <v>8</v>
      </c>
      <c r="CV41" s="81"/>
      <c r="CW41" s="81">
        <v>8</v>
      </c>
      <c r="CX41" s="81"/>
      <c r="CY41" s="81">
        <v>9</v>
      </c>
      <c r="CZ41" s="81"/>
      <c r="DA41" s="81">
        <f t="shared" si="33"/>
        <v>180</v>
      </c>
      <c r="DB41" s="82">
        <f t="shared" si="34"/>
        <v>7.826086956521739</v>
      </c>
      <c r="DC41" s="82">
        <f t="shared" si="17"/>
        <v>7.2727272727272725</v>
      </c>
      <c r="DD41" s="81"/>
      <c r="DE41" s="81"/>
      <c r="DF41" s="81"/>
      <c r="DG41" s="81"/>
      <c r="DH41" s="81"/>
      <c r="DI41" s="81"/>
      <c r="DJ41" s="81"/>
      <c r="DK41" s="81"/>
      <c r="DL41" s="81"/>
      <c r="DM41" s="81"/>
    </row>
    <row r="42" spans="1:117" ht="15.75">
      <c r="A42" s="4">
        <v>59</v>
      </c>
      <c r="B42" s="13" t="s">
        <v>343</v>
      </c>
      <c r="C42" s="24" t="s">
        <v>344</v>
      </c>
      <c r="D42" s="11">
        <v>33859</v>
      </c>
      <c r="E42" s="4" t="s">
        <v>101</v>
      </c>
      <c r="F42" s="13" t="s">
        <v>22</v>
      </c>
      <c r="G42" s="17" t="s">
        <v>35</v>
      </c>
      <c r="H42" s="81">
        <v>6</v>
      </c>
      <c r="I42" s="81"/>
      <c r="J42" s="81">
        <v>7</v>
      </c>
      <c r="K42" s="81"/>
      <c r="L42" s="81">
        <v>6</v>
      </c>
      <c r="M42" s="81"/>
      <c r="N42" s="81">
        <v>5</v>
      </c>
      <c r="O42" s="81"/>
      <c r="P42" s="81">
        <v>7</v>
      </c>
      <c r="Q42" s="81"/>
      <c r="R42" s="81">
        <v>6</v>
      </c>
      <c r="S42" s="81"/>
      <c r="T42" s="81">
        <v>7</v>
      </c>
      <c r="U42" s="81"/>
      <c r="V42" s="81">
        <f t="shared" si="18"/>
        <v>136</v>
      </c>
      <c r="W42" s="83">
        <f t="shared" si="19"/>
        <v>6.181818181818182</v>
      </c>
      <c r="X42" s="81">
        <v>7</v>
      </c>
      <c r="Y42" s="81"/>
      <c r="Z42" s="81">
        <v>7</v>
      </c>
      <c r="AA42" s="81"/>
      <c r="AB42" s="81">
        <v>5</v>
      </c>
      <c r="AC42" s="81"/>
      <c r="AD42" s="81">
        <v>6</v>
      </c>
      <c r="AE42" s="81"/>
      <c r="AF42" s="81">
        <v>5</v>
      </c>
      <c r="AG42" s="81">
        <v>4</v>
      </c>
      <c r="AH42" s="81">
        <v>6</v>
      </c>
      <c r="AI42" s="81"/>
      <c r="AJ42" s="81">
        <f t="shared" si="20"/>
        <v>135</v>
      </c>
      <c r="AK42" s="83">
        <f t="shared" si="21"/>
        <v>5.869565217391305</v>
      </c>
      <c r="AL42" s="83">
        <f t="shared" si="22"/>
        <v>6.022222222222222</v>
      </c>
      <c r="AM42" s="43" t="str">
        <f t="shared" si="23"/>
        <v>TB Kh¸</v>
      </c>
      <c r="AN42" s="81">
        <f t="shared" si="24"/>
        <v>0</v>
      </c>
      <c r="AO42" s="44" t="str">
        <f t="shared" si="25"/>
        <v>Lªn líp</v>
      </c>
      <c r="AP42" s="81">
        <v>6</v>
      </c>
      <c r="AQ42" s="81"/>
      <c r="AR42" s="81">
        <v>6</v>
      </c>
      <c r="AS42" s="81"/>
      <c r="AT42" s="81">
        <v>5</v>
      </c>
      <c r="AU42" s="81"/>
      <c r="AV42" s="81">
        <v>5</v>
      </c>
      <c r="AW42" s="81"/>
      <c r="AX42" s="81">
        <v>5</v>
      </c>
      <c r="AY42" s="81">
        <v>3</v>
      </c>
      <c r="AZ42" s="81">
        <v>5</v>
      </c>
      <c r="BA42" s="81"/>
      <c r="BB42" s="81">
        <v>7</v>
      </c>
      <c r="BC42" s="81"/>
      <c r="BD42" s="81">
        <v>5</v>
      </c>
      <c r="BE42" s="81"/>
      <c r="BF42" s="81">
        <f t="shared" si="26"/>
        <v>164</v>
      </c>
      <c r="BG42" s="82">
        <f t="shared" si="27"/>
        <v>5.466666666666667</v>
      </c>
      <c r="BH42" s="81">
        <v>6</v>
      </c>
      <c r="BI42" s="81"/>
      <c r="BJ42" s="81">
        <v>6</v>
      </c>
      <c r="BK42" s="81"/>
      <c r="BL42" s="81">
        <v>5</v>
      </c>
      <c r="BM42" s="81"/>
      <c r="BN42" s="81">
        <v>6</v>
      </c>
      <c r="BO42" s="81"/>
      <c r="BP42" s="81">
        <v>5</v>
      </c>
      <c r="BQ42" s="81"/>
      <c r="BR42" s="81">
        <v>6</v>
      </c>
      <c r="BS42" s="81"/>
      <c r="BT42" s="81">
        <v>4</v>
      </c>
      <c r="BU42" s="81">
        <v>3</v>
      </c>
      <c r="BV42" s="81">
        <f t="shared" si="28"/>
        <v>141</v>
      </c>
      <c r="BW42" s="82">
        <f t="shared" si="29"/>
        <v>5.423076923076923</v>
      </c>
      <c r="BX42" s="82">
        <f t="shared" si="30"/>
        <v>5.446428571428571</v>
      </c>
      <c r="BY42" s="155" t="s">
        <v>513</v>
      </c>
      <c r="BZ42" s="155" t="s">
        <v>522</v>
      </c>
      <c r="CA42" s="81">
        <v>8</v>
      </c>
      <c r="CB42" s="81"/>
      <c r="CC42" s="81">
        <v>6</v>
      </c>
      <c r="CD42" s="81"/>
      <c r="CE42" s="81">
        <v>7</v>
      </c>
      <c r="CF42" s="81"/>
      <c r="CG42" s="81">
        <v>5</v>
      </c>
      <c r="CH42" s="81"/>
      <c r="CI42" s="81">
        <v>7</v>
      </c>
      <c r="CJ42" s="81"/>
      <c r="CK42" s="81">
        <v>7</v>
      </c>
      <c r="CL42" s="81"/>
      <c r="CM42" s="81">
        <v>8</v>
      </c>
      <c r="CN42" s="81"/>
      <c r="CO42" s="81">
        <f t="shared" si="31"/>
        <v>218</v>
      </c>
      <c r="CP42" s="82">
        <f t="shared" si="32"/>
        <v>6.8125</v>
      </c>
      <c r="CQ42" s="81">
        <v>8</v>
      </c>
      <c r="CR42" s="81"/>
      <c r="CS42" s="81">
        <v>8</v>
      </c>
      <c r="CT42" s="81"/>
      <c r="CU42" s="81">
        <v>6</v>
      </c>
      <c r="CV42" s="81"/>
      <c r="CW42" s="81">
        <v>8</v>
      </c>
      <c r="CX42" s="81"/>
      <c r="CY42" s="81">
        <v>8</v>
      </c>
      <c r="CZ42" s="81"/>
      <c r="DA42" s="81">
        <f t="shared" si="33"/>
        <v>176</v>
      </c>
      <c r="DB42" s="82">
        <f t="shared" si="34"/>
        <v>7.6521739130434785</v>
      </c>
      <c r="DC42" s="82">
        <f t="shared" si="17"/>
        <v>7.163636363636364</v>
      </c>
      <c r="DD42" s="81"/>
      <c r="DE42" s="81"/>
      <c r="DF42" s="81"/>
      <c r="DG42" s="81"/>
      <c r="DH42" s="81"/>
      <c r="DI42" s="81"/>
      <c r="DJ42" s="81"/>
      <c r="DK42" s="81"/>
      <c r="DL42" s="81"/>
      <c r="DM42" s="81"/>
    </row>
    <row r="43" spans="1:117" ht="15.75">
      <c r="A43" s="4">
        <v>47</v>
      </c>
      <c r="B43" s="13" t="s">
        <v>333</v>
      </c>
      <c r="C43" s="24" t="s">
        <v>88</v>
      </c>
      <c r="D43" s="11">
        <v>33715</v>
      </c>
      <c r="E43" s="4" t="s">
        <v>101</v>
      </c>
      <c r="F43" s="13" t="s">
        <v>22</v>
      </c>
      <c r="G43" s="17" t="s">
        <v>35</v>
      </c>
      <c r="H43" s="81">
        <v>6</v>
      </c>
      <c r="I43" s="81"/>
      <c r="J43" s="81">
        <v>7</v>
      </c>
      <c r="K43" s="81"/>
      <c r="L43" s="81">
        <v>6</v>
      </c>
      <c r="M43" s="81"/>
      <c r="N43" s="81">
        <v>5</v>
      </c>
      <c r="O43" s="81"/>
      <c r="P43" s="81">
        <v>6</v>
      </c>
      <c r="Q43" s="81"/>
      <c r="R43" s="81">
        <v>6</v>
      </c>
      <c r="S43" s="81"/>
      <c r="T43" s="81">
        <v>5</v>
      </c>
      <c r="U43" s="81">
        <v>4</v>
      </c>
      <c r="V43" s="81">
        <f t="shared" si="18"/>
        <v>125</v>
      </c>
      <c r="W43" s="83">
        <f t="shared" si="19"/>
        <v>5.681818181818182</v>
      </c>
      <c r="X43" s="81">
        <v>7</v>
      </c>
      <c r="Y43" s="81"/>
      <c r="Z43" s="81">
        <v>7</v>
      </c>
      <c r="AA43" s="81"/>
      <c r="AB43" s="81">
        <v>6</v>
      </c>
      <c r="AC43" s="81"/>
      <c r="AD43" s="81">
        <v>6</v>
      </c>
      <c r="AE43" s="81">
        <v>4</v>
      </c>
      <c r="AF43" s="81">
        <v>5</v>
      </c>
      <c r="AG43" s="81"/>
      <c r="AH43" s="81">
        <v>9</v>
      </c>
      <c r="AI43" s="81"/>
      <c r="AJ43" s="81">
        <f t="shared" si="20"/>
        <v>154</v>
      </c>
      <c r="AK43" s="83">
        <f t="shared" si="21"/>
        <v>6.695652173913044</v>
      </c>
      <c r="AL43" s="83">
        <f t="shared" si="22"/>
        <v>6.2</v>
      </c>
      <c r="AM43" s="43" t="str">
        <f t="shared" si="23"/>
        <v>TB Kh¸</v>
      </c>
      <c r="AN43" s="81">
        <f t="shared" si="24"/>
        <v>0</v>
      </c>
      <c r="AO43" s="44" t="str">
        <f t="shared" si="25"/>
        <v>Lªn líp</v>
      </c>
      <c r="AP43" s="81">
        <v>6</v>
      </c>
      <c r="AQ43" s="81"/>
      <c r="AR43" s="81">
        <v>5</v>
      </c>
      <c r="AS43" s="81"/>
      <c r="AT43" s="81">
        <v>6</v>
      </c>
      <c r="AU43" s="81"/>
      <c r="AV43" s="81">
        <v>6</v>
      </c>
      <c r="AW43" s="81">
        <v>4</v>
      </c>
      <c r="AX43" s="81">
        <v>6</v>
      </c>
      <c r="AY43" s="81"/>
      <c r="AZ43" s="81">
        <v>6</v>
      </c>
      <c r="BA43" s="81"/>
      <c r="BB43" s="81">
        <v>7</v>
      </c>
      <c r="BC43" s="81"/>
      <c r="BD43" s="81">
        <v>5</v>
      </c>
      <c r="BE43" s="81">
        <v>4</v>
      </c>
      <c r="BF43" s="81">
        <f t="shared" si="26"/>
        <v>176</v>
      </c>
      <c r="BG43" s="82">
        <f t="shared" si="27"/>
        <v>5.866666666666666</v>
      </c>
      <c r="BH43" s="81">
        <v>7</v>
      </c>
      <c r="BI43" s="81"/>
      <c r="BJ43" s="81">
        <v>7</v>
      </c>
      <c r="BK43" s="81"/>
      <c r="BL43" s="81">
        <v>5</v>
      </c>
      <c r="BM43" s="81"/>
      <c r="BN43" s="81">
        <v>5</v>
      </c>
      <c r="BO43" s="81">
        <v>4</v>
      </c>
      <c r="BP43" s="81">
        <v>6</v>
      </c>
      <c r="BQ43" s="81"/>
      <c r="BR43" s="81">
        <v>8</v>
      </c>
      <c r="BS43" s="81"/>
      <c r="BT43" s="81">
        <v>4</v>
      </c>
      <c r="BU43" s="81">
        <v>4</v>
      </c>
      <c r="BV43" s="81">
        <f t="shared" si="28"/>
        <v>155</v>
      </c>
      <c r="BW43" s="82">
        <f t="shared" si="29"/>
        <v>5.961538461538462</v>
      </c>
      <c r="BX43" s="82">
        <f t="shared" si="30"/>
        <v>5.910714285714286</v>
      </c>
      <c r="BY43" s="155" t="s">
        <v>513</v>
      </c>
      <c r="BZ43" s="155" t="s">
        <v>522</v>
      </c>
      <c r="CA43" s="81">
        <v>5</v>
      </c>
      <c r="CB43" s="81"/>
      <c r="CC43" s="81">
        <v>8</v>
      </c>
      <c r="CD43" s="81"/>
      <c r="CE43" s="81">
        <v>7</v>
      </c>
      <c r="CF43" s="81"/>
      <c r="CG43" s="81">
        <v>6</v>
      </c>
      <c r="CH43" s="81"/>
      <c r="CI43" s="81">
        <v>7</v>
      </c>
      <c r="CJ43" s="81"/>
      <c r="CK43" s="81">
        <v>6</v>
      </c>
      <c r="CL43" s="81"/>
      <c r="CM43" s="81">
        <v>7</v>
      </c>
      <c r="CN43" s="81"/>
      <c r="CO43" s="81">
        <f t="shared" si="31"/>
        <v>209</v>
      </c>
      <c r="CP43" s="82">
        <f t="shared" si="32"/>
        <v>6.53125</v>
      </c>
      <c r="CQ43" s="81">
        <v>8</v>
      </c>
      <c r="CR43" s="81"/>
      <c r="CS43" s="81">
        <v>8</v>
      </c>
      <c r="CT43" s="81"/>
      <c r="CU43" s="81">
        <v>8</v>
      </c>
      <c r="CV43" s="81"/>
      <c r="CW43" s="81">
        <v>7</v>
      </c>
      <c r="CX43" s="81"/>
      <c r="CY43" s="81">
        <v>7</v>
      </c>
      <c r="CZ43" s="81"/>
      <c r="DA43" s="81">
        <f t="shared" si="33"/>
        <v>175</v>
      </c>
      <c r="DB43" s="82">
        <f t="shared" si="34"/>
        <v>7.608695652173913</v>
      </c>
      <c r="DC43" s="82">
        <f t="shared" si="17"/>
        <v>6.9818181818181815</v>
      </c>
      <c r="DD43" s="81"/>
      <c r="DE43" s="81"/>
      <c r="DF43" s="81"/>
      <c r="DG43" s="81"/>
      <c r="DH43" s="81"/>
      <c r="DI43" s="81"/>
      <c r="DJ43" s="81"/>
      <c r="DK43" s="81"/>
      <c r="DL43" s="81"/>
      <c r="DM43" s="81"/>
    </row>
    <row r="44" spans="1:117" ht="15.75">
      <c r="A44" s="4">
        <v>30</v>
      </c>
      <c r="B44" s="13" t="s">
        <v>312</v>
      </c>
      <c r="C44" s="24" t="s">
        <v>313</v>
      </c>
      <c r="D44" s="11">
        <v>33923</v>
      </c>
      <c r="E44" s="4" t="s">
        <v>101</v>
      </c>
      <c r="F44" s="13" t="s">
        <v>44</v>
      </c>
      <c r="G44" s="17" t="s">
        <v>35</v>
      </c>
      <c r="H44" s="81">
        <v>5</v>
      </c>
      <c r="I44" s="81"/>
      <c r="J44" s="81">
        <v>6</v>
      </c>
      <c r="K44" s="81"/>
      <c r="L44" s="81">
        <v>8</v>
      </c>
      <c r="M44" s="81"/>
      <c r="N44" s="81">
        <v>7</v>
      </c>
      <c r="O44" s="81"/>
      <c r="P44" s="81">
        <v>6</v>
      </c>
      <c r="Q44" s="81"/>
      <c r="R44" s="81">
        <v>5</v>
      </c>
      <c r="S44" s="81"/>
      <c r="T44" s="81">
        <v>7</v>
      </c>
      <c r="U44" s="81"/>
      <c r="V44" s="81">
        <f t="shared" si="18"/>
        <v>148</v>
      </c>
      <c r="W44" s="83">
        <f t="shared" si="19"/>
        <v>6.7272727272727275</v>
      </c>
      <c r="X44" s="81">
        <v>6</v>
      </c>
      <c r="Y44" s="81"/>
      <c r="Z44" s="81">
        <v>7</v>
      </c>
      <c r="AA44" s="81"/>
      <c r="AB44" s="81">
        <v>7</v>
      </c>
      <c r="AC44" s="81"/>
      <c r="AD44" s="81">
        <v>6</v>
      </c>
      <c r="AE44" s="81"/>
      <c r="AF44" s="81">
        <v>5</v>
      </c>
      <c r="AG44" s="81"/>
      <c r="AH44" s="81">
        <v>7</v>
      </c>
      <c r="AI44" s="81"/>
      <c r="AJ44" s="81">
        <f t="shared" si="20"/>
        <v>145</v>
      </c>
      <c r="AK44" s="83">
        <f t="shared" si="21"/>
        <v>6.304347826086956</v>
      </c>
      <c r="AL44" s="83">
        <f t="shared" si="22"/>
        <v>6.511111111111111</v>
      </c>
      <c r="AM44" s="43" t="str">
        <f t="shared" si="23"/>
        <v>TB Kh¸</v>
      </c>
      <c r="AN44" s="81">
        <f t="shared" si="24"/>
        <v>0</v>
      </c>
      <c r="AO44" s="44" t="str">
        <f t="shared" si="25"/>
        <v>Lªn líp</v>
      </c>
      <c r="AP44" s="81">
        <v>7</v>
      </c>
      <c r="AQ44" s="81"/>
      <c r="AR44" s="81">
        <v>6</v>
      </c>
      <c r="AS44" s="81"/>
      <c r="AT44" s="81">
        <v>8</v>
      </c>
      <c r="AU44" s="81"/>
      <c r="AV44" s="81">
        <v>5</v>
      </c>
      <c r="AW44" s="81"/>
      <c r="AX44" s="81">
        <v>6</v>
      </c>
      <c r="AY44" s="81"/>
      <c r="AZ44" s="81">
        <v>5</v>
      </c>
      <c r="BA44" s="81"/>
      <c r="BB44" s="81">
        <v>8</v>
      </c>
      <c r="BC44" s="81"/>
      <c r="BD44" s="81">
        <v>5</v>
      </c>
      <c r="BE44" s="81"/>
      <c r="BF44" s="81">
        <f t="shared" si="26"/>
        <v>190</v>
      </c>
      <c r="BG44" s="82">
        <f t="shared" si="27"/>
        <v>6.333333333333333</v>
      </c>
      <c r="BH44" s="81">
        <v>7</v>
      </c>
      <c r="BI44" s="81"/>
      <c r="BJ44" s="81">
        <v>7</v>
      </c>
      <c r="BK44" s="81"/>
      <c r="BL44" s="81">
        <v>5</v>
      </c>
      <c r="BM44" s="81"/>
      <c r="BN44" s="81">
        <v>6</v>
      </c>
      <c r="BO44" s="81"/>
      <c r="BP44" s="81">
        <v>7</v>
      </c>
      <c r="BQ44" s="81"/>
      <c r="BR44" s="81">
        <v>7</v>
      </c>
      <c r="BS44" s="81"/>
      <c r="BT44" s="81">
        <v>5</v>
      </c>
      <c r="BU44" s="81"/>
      <c r="BV44" s="81">
        <f t="shared" si="28"/>
        <v>164</v>
      </c>
      <c r="BW44" s="82">
        <f t="shared" si="29"/>
        <v>6.3076923076923075</v>
      </c>
      <c r="BX44" s="82">
        <f t="shared" si="30"/>
        <v>6.321428571428571</v>
      </c>
      <c r="BY44" s="155" t="s">
        <v>568</v>
      </c>
      <c r="BZ44" s="155" t="s">
        <v>522</v>
      </c>
      <c r="CA44" s="81">
        <v>7</v>
      </c>
      <c r="CB44" s="81"/>
      <c r="CC44" s="81">
        <v>5</v>
      </c>
      <c r="CD44" s="81"/>
      <c r="CE44" s="81">
        <v>7</v>
      </c>
      <c r="CF44" s="81"/>
      <c r="CG44" s="81">
        <v>9</v>
      </c>
      <c r="CH44" s="81"/>
      <c r="CI44" s="81">
        <v>7</v>
      </c>
      <c r="CJ44" s="81"/>
      <c r="CK44" s="81">
        <v>8</v>
      </c>
      <c r="CL44" s="81"/>
      <c r="CM44" s="81">
        <v>6</v>
      </c>
      <c r="CN44" s="81"/>
      <c r="CO44" s="81">
        <f t="shared" si="31"/>
        <v>227</v>
      </c>
      <c r="CP44" s="82">
        <f t="shared" si="32"/>
        <v>7.09375</v>
      </c>
      <c r="CQ44" s="81">
        <v>7</v>
      </c>
      <c r="CR44" s="81"/>
      <c r="CS44" s="81">
        <v>8</v>
      </c>
      <c r="CT44" s="81"/>
      <c r="CU44" s="81">
        <v>8</v>
      </c>
      <c r="CV44" s="81"/>
      <c r="CW44" s="81">
        <v>6</v>
      </c>
      <c r="CX44" s="81"/>
      <c r="CY44" s="81">
        <v>8</v>
      </c>
      <c r="CZ44" s="81"/>
      <c r="DA44" s="81">
        <f t="shared" si="33"/>
        <v>174</v>
      </c>
      <c r="DB44" s="82">
        <f t="shared" si="34"/>
        <v>7.565217391304348</v>
      </c>
      <c r="DC44" s="82">
        <f t="shared" si="17"/>
        <v>7.290909090909091</v>
      </c>
      <c r="DD44" s="81"/>
      <c r="DE44" s="81"/>
      <c r="DF44" s="81"/>
      <c r="DG44" s="81"/>
      <c r="DH44" s="81"/>
      <c r="DI44" s="81"/>
      <c r="DJ44" s="81"/>
      <c r="DK44" s="81"/>
      <c r="DL44" s="81"/>
      <c r="DM44" s="81"/>
    </row>
    <row r="45" spans="1:117" ht="15.75">
      <c r="A45" s="4">
        <v>31</v>
      </c>
      <c r="B45" s="13" t="s">
        <v>314</v>
      </c>
      <c r="C45" s="24" t="s">
        <v>313</v>
      </c>
      <c r="D45" s="11">
        <v>33717</v>
      </c>
      <c r="E45" s="4" t="s">
        <v>101</v>
      </c>
      <c r="F45" s="13" t="s">
        <v>73</v>
      </c>
      <c r="G45" s="17" t="s">
        <v>35</v>
      </c>
      <c r="H45" s="81">
        <v>6</v>
      </c>
      <c r="I45" s="81"/>
      <c r="J45" s="81">
        <v>6</v>
      </c>
      <c r="K45" s="81"/>
      <c r="L45" s="81">
        <v>7</v>
      </c>
      <c r="M45" s="81"/>
      <c r="N45" s="81">
        <v>5</v>
      </c>
      <c r="O45" s="81">
        <v>4</v>
      </c>
      <c r="P45" s="81">
        <v>6</v>
      </c>
      <c r="Q45" s="81"/>
      <c r="R45" s="81">
        <v>6</v>
      </c>
      <c r="S45" s="81"/>
      <c r="T45" s="81">
        <v>5</v>
      </c>
      <c r="U45" s="81"/>
      <c r="V45" s="81">
        <f t="shared" si="18"/>
        <v>132</v>
      </c>
      <c r="W45" s="83">
        <f t="shared" si="19"/>
        <v>6</v>
      </c>
      <c r="X45" s="81">
        <v>8</v>
      </c>
      <c r="Y45" s="81"/>
      <c r="Z45" s="81">
        <v>7</v>
      </c>
      <c r="AA45" s="81"/>
      <c r="AB45" s="81">
        <v>7</v>
      </c>
      <c r="AC45" s="81"/>
      <c r="AD45" s="81">
        <v>7</v>
      </c>
      <c r="AE45" s="81"/>
      <c r="AF45" s="81">
        <v>6</v>
      </c>
      <c r="AG45" s="81"/>
      <c r="AH45" s="81">
        <v>8</v>
      </c>
      <c r="AI45" s="81"/>
      <c r="AJ45" s="81">
        <f t="shared" si="20"/>
        <v>164</v>
      </c>
      <c r="AK45" s="83">
        <f t="shared" si="21"/>
        <v>7.130434782608695</v>
      </c>
      <c r="AL45" s="83">
        <f t="shared" si="22"/>
        <v>6.5777777777777775</v>
      </c>
      <c r="AM45" s="43" t="str">
        <f t="shared" si="23"/>
        <v>TB Kh¸</v>
      </c>
      <c r="AN45" s="81">
        <f t="shared" si="24"/>
        <v>0</v>
      </c>
      <c r="AO45" s="44" t="str">
        <f t="shared" si="25"/>
        <v>Lªn líp</v>
      </c>
      <c r="AP45" s="81">
        <v>8</v>
      </c>
      <c r="AQ45" s="81"/>
      <c r="AR45" s="81">
        <v>7</v>
      </c>
      <c r="AS45" s="81"/>
      <c r="AT45" s="81">
        <v>5</v>
      </c>
      <c r="AU45" s="81"/>
      <c r="AV45" s="81">
        <v>7</v>
      </c>
      <c r="AW45" s="81"/>
      <c r="AX45" s="81">
        <v>7</v>
      </c>
      <c r="AY45" s="81"/>
      <c r="AZ45" s="81">
        <v>5</v>
      </c>
      <c r="BA45" s="81"/>
      <c r="BB45" s="81">
        <v>7</v>
      </c>
      <c r="BC45" s="81"/>
      <c r="BD45" s="81">
        <v>6</v>
      </c>
      <c r="BE45" s="81"/>
      <c r="BF45" s="81">
        <f t="shared" si="26"/>
        <v>193</v>
      </c>
      <c r="BG45" s="82">
        <f t="shared" si="27"/>
        <v>6.433333333333334</v>
      </c>
      <c r="BH45" s="81">
        <v>7</v>
      </c>
      <c r="BI45" s="81"/>
      <c r="BJ45" s="81">
        <v>6</v>
      </c>
      <c r="BK45" s="81"/>
      <c r="BL45" s="81">
        <v>5</v>
      </c>
      <c r="BM45" s="81">
        <v>4</v>
      </c>
      <c r="BN45" s="81">
        <v>5</v>
      </c>
      <c r="BO45" s="81"/>
      <c r="BP45" s="81">
        <v>7</v>
      </c>
      <c r="BQ45" s="81"/>
      <c r="BR45" s="81">
        <v>7</v>
      </c>
      <c r="BS45" s="81"/>
      <c r="BT45" s="81">
        <v>6</v>
      </c>
      <c r="BU45" s="81"/>
      <c r="BV45" s="81">
        <f t="shared" si="28"/>
        <v>159</v>
      </c>
      <c r="BW45" s="82">
        <f t="shared" si="29"/>
        <v>6.115384615384615</v>
      </c>
      <c r="BX45" s="82">
        <f t="shared" si="30"/>
        <v>6.285714285714286</v>
      </c>
      <c r="BY45" s="155" t="s">
        <v>568</v>
      </c>
      <c r="BZ45" s="155" t="s">
        <v>522</v>
      </c>
      <c r="CA45" s="81">
        <v>6</v>
      </c>
      <c r="CB45" s="81"/>
      <c r="CC45" s="81">
        <v>8</v>
      </c>
      <c r="CD45" s="81"/>
      <c r="CE45" s="81">
        <v>7</v>
      </c>
      <c r="CF45" s="81"/>
      <c r="CG45" s="81">
        <v>7</v>
      </c>
      <c r="CH45" s="81"/>
      <c r="CI45" s="81">
        <v>7</v>
      </c>
      <c r="CJ45" s="81"/>
      <c r="CK45" s="81">
        <v>8</v>
      </c>
      <c r="CL45" s="81"/>
      <c r="CM45" s="81">
        <v>8</v>
      </c>
      <c r="CN45" s="81"/>
      <c r="CO45" s="81">
        <f t="shared" si="31"/>
        <v>235</v>
      </c>
      <c r="CP45" s="82">
        <f t="shared" si="32"/>
        <v>7.34375</v>
      </c>
      <c r="CQ45" s="81">
        <v>8</v>
      </c>
      <c r="CR45" s="81"/>
      <c r="CS45" s="81">
        <v>7</v>
      </c>
      <c r="CT45" s="81"/>
      <c r="CU45" s="81">
        <v>7</v>
      </c>
      <c r="CV45" s="81"/>
      <c r="CW45" s="81">
        <v>8</v>
      </c>
      <c r="CX45" s="81"/>
      <c r="CY45" s="81">
        <v>8</v>
      </c>
      <c r="CZ45" s="81"/>
      <c r="DA45" s="81">
        <f t="shared" si="33"/>
        <v>174</v>
      </c>
      <c r="DB45" s="82">
        <f t="shared" si="34"/>
        <v>7.565217391304348</v>
      </c>
      <c r="DC45" s="82">
        <f t="shared" si="17"/>
        <v>7.4363636363636365</v>
      </c>
      <c r="DD45" s="81"/>
      <c r="DE45" s="81"/>
      <c r="DF45" s="81"/>
      <c r="DG45" s="81"/>
      <c r="DH45" s="81"/>
      <c r="DI45" s="81"/>
      <c r="DJ45" s="81"/>
      <c r="DK45" s="81"/>
      <c r="DL45" s="81"/>
      <c r="DM45" s="81"/>
    </row>
    <row r="46" spans="1:117" ht="15.75">
      <c r="A46" s="4">
        <v>46</v>
      </c>
      <c r="B46" s="13" t="s">
        <v>332</v>
      </c>
      <c r="C46" s="24" t="s">
        <v>88</v>
      </c>
      <c r="D46" s="11">
        <v>33801</v>
      </c>
      <c r="E46" s="4" t="s">
        <v>48</v>
      </c>
      <c r="F46" s="13" t="s">
        <v>67</v>
      </c>
      <c r="G46" s="17" t="s">
        <v>32</v>
      </c>
      <c r="H46" s="81">
        <v>6</v>
      </c>
      <c r="I46" s="81"/>
      <c r="J46" s="81">
        <v>7</v>
      </c>
      <c r="K46" s="81"/>
      <c r="L46" s="81">
        <v>7</v>
      </c>
      <c r="M46" s="81"/>
      <c r="N46" s="81">
        <v>6</v>
      </c>
      <c r="O46" s="81"/>
      <c r="P46" s="81">
        <v>6</v>
      </c>
      <c r="Q46" s="81"/>
      <c r="R46" s="81">
        <v>6</v>
      </c>
      <c r="S46" s="81"/>
      <c r="T46" s="81">
        <v>6</v>
      </c>
      <c r="U46" s="81"/>
      <c r="V46" s="81">
        <f t="shared" si="18"/>
        <v>139</v>
      </c>
      <c r="W46" s="83">
        <f t="shared" si="19"/>
        <v>6.318181818181818</v>
      </c>
      <c r="X46" s="81">
        <v>8</v>
      </c>
      <c r="Y46" s="81"/>
      <c r="Z46" s="81">
        <v>6</v>
      </c>
      <c r="AA46" s="81"/>
      <c r="AB46" s="81">
        <v>5</v>
      </c>
      <c r="AC46" s="81"/>
      <c r="AD46" s="81">
        <v>5</v>
      </c>
      <c r="AE46" s="81"/>
      <c r="AF46" s="81">
        <v>5</v>
      </c>
      <c r="AG46" s="81"/>
      <c r="AH46" s="81">
        <v>5</v>
      </c>
      <c r="AI46" s="81"/>
      <c r="AJ46" s="81">
        <f t="shared" si="20"/>
        <v>127</v>
      </c>
      <c r="AK46" s="83">
        <f t="shared" si="21"/>
        <v>5.521739130434782</v>
      </c>
      <c r="AL46" s="83">
        <f t="shared" si="22"/>
        <v>5.911111111111111</v>
      </c>
      <c r="AM46" s="43" t="str">
        <f t="shared" si="23"/>
        <v>Trung b×nh</v>
      </c>
      <c r="AN46" s="81">
        <f t="shared" si="24"/>
        <v>0</v>
      </c>
      <c r="AO46" s="44" t="str">
        <f t="shared" si="25"/>
        <v>Lªn líp</v>
      </c>
      <c r="AP46" s="81">
        <v>6</v>
      </c>
      <c r="AQ46" s="81"/>
      <c r="AR46" s="81">
        <v>6</v>
      </c>
      <c r="AS46" s="81"/>
      <c r="AT46" s="81">
        <v>5</v>
      </c>
      <c r="AU46" s="81"/>
      <c r="AV46" s="81">
        <v>6</v>
      </c>
      <c r="AW46" s="81">
        <v>4</v>
      </c>
      <c r="AX46" s="81">
        <v>5</v>
      </c>
      <c r="AY46" s="81"/>
      <c r="AZ46" s="81">
        <v>6</v>
      </c>
      <c r="BA46" s="81"/>
      <c r="BB46" s="81">
        <v>7</v>
      </c>
      <c r="BC46" s="81"/>
      <c r="BD46" s="81">
        <v>5</v>
      </c>
      <c r="BE46" s="81">
        <v>4</v>
      </c>
      <c r="BF46" s="81">
        <f t="shared" si="26"/>
        <v>171</v>
      </c>
      <c r="BG46" s="82">
        <f t="shared" si="27"/>
        <v>5.7</v>
      </c>
      <c r="BH46" s="81">
        <v>6</v>
      </c>
      <c r="BI46" s="81"/>
      <c r="BJ46" s="81">
        <v>6</v>
      </c>
      <c r="BK46" s="81"/>
      <c r="BL46" s="81">
        <v>5</v>
      </c>
      <c r="BM46" s="81"/>
      <c r="BN46" s="81">
        <v>5</v>
      </c>
      <c r="BO46" s="81"/>
      <c r="BP46" s="81">
        <v>7</v>
      </c>
      <c r="BQ46" s="81"/>
      <c r="BR46" s="81">
        <v>6</v>
      </c>
      <c r="BS46" s="81"/>
      <c r="BT46" s="81">
        <v>5</v>
      </c>
      <c r="BU46" s="81"/>
      <c r="BV46" s="81">
        <f t="shared" si="28"/>
        <v>150</v>
      </c>
      <c r="BW46" s="82">
        <f t="shared" si="29"/>
        <v>5.769230769230769</v>
      </c>
      <c r="BX46" s="82">
        <f t="shared" si="30"/>
        <v>5.732142857142857</v>
      </c>
      <c r="BY46" s="155" t="s">
        <v>513</v>
      </c>
      <c r="BZ46" s="155" t="s">
        <v>522</v>
      </c>
      <c r="CA46" s="81">
        <v>8</v>
      </c>
      <c r="CB46" s="81"/>
      <c r="CC46" s="81">
        <v>9</v>
      </c>
      <c r="CD46" s="81"/>
      <c r="CE46" s="81">
        <v>7</v>
      </c>
      <c r="CF46" s="81"/>
      <c r="CG46" s="81">
        <v>5</v>
      </c>
      <c r="CH46" s="81"/>
      <c r="CI46" s="81">
        <v>7</v>
      </c>
      <c r="CJ46" s="81"/>
      <c r="CK46" s="81">
        <v>7</v>
      </c>
      <c r="CL46" s="81"/>
      <c r="CM46" s="81">
        <v>7</v>
      </c>
      <c r="CN46" s="81"/>
      <c r="CO46" s="81">
        <f t="shared" si="31"/>
        <v>224</v>
      </c>
      <c r="CP46" s="82">
        <f t="shared" si="32"/>
        <v>7</v>
      </c>
      <c r="CQ46" s="81">
        <v>8</v>
      </c>
      <c r="CR46" s="81"/>
      <c r="CS46" s="81">
        <v>7</v>
      </c>
      <c r="CT46" s="81"/>
      <c r="CU46" s="81">
        <v>7</v>
      </c>
      <c r="CV46" s="81"/>
      <c r="CW46" s="81">
        <v>8</v>
      </c>
      <c r="CX46" s="81"/>
      <c r="CY46" s="81">
        <v>8</v>
      </c>
      <c r="CZ46" s="81"/>
      <c r="DA46" s="81">
        <f t="shared" si="33"/>
        <v>174</v>
      </c>
      <c r="DB46" s="82">
        <f t="shared" si="34"/>
        <v>7.565217391304348</v>
      </c>
      <c r="DC46" s="82">
        <f t="shared" si="17"/>
        <v>7.236363636363636</v>
      </c>
      <c r="DD46" s="81"/>
      <c r="DE46" s="81"/>
      <c r="DF46" s="81"/>
      <c r="DG46" s="81"/>
      <c r="DH46" s="81"/>
      <c r="DI46" s="81"/>
      <c r="DJ46" s="81"/>
      <c r="DK46" s="81"/>
      <c r="DL46" s="81"/>
      <c r="DM46" s="81"/>
    </row>
    <row r="47" spans="1:117" ht="15.75">
      <c r="A47" s="4">
        <v>1</v>
      </c>
      <c r="B47" s="19" t="s">
        <v>0</v>
      </c>
      <c r="C47" s="32" t="s">
        <v>112</v>
      </c>
      <c r="D47" s="22">
        <v>33819</v>
      </c>
      <c r="E47" s="18" t="s">
        <v>48</v>
      </c>
      <c r="F47" s="19" t="s">
        <v>285</v>
      </c>
      <c r="G47" s="20" t="s">
        <v>35</v>
      </c>
      <c r="H47" s="81">
        <v>6</v>
      </c>
      <c r="I47" s="81"/>
      <c r="J47" s="81">
        <v>7</v>
      </c>
      <c r="K47" s="81"/>
      <c r="L47" s="81">
        <v>6</v>
      </c>
      <c r="M47" s="81"/>
      <c r="N47" s="81">
        <v>5</v>
      </c>
      <c r="O47" s="81"/>
      <c r="P47" s="81">
        <v>5</v>
      </c>
      <c r="Q47" s="81"/>
      <c r="R47" s="81">
        <v>6</v>
      </c>
      <c r="S47" s="81"/>
      <c r="T47" s="81">
        <v>7</v>
      </c>
      <c r="U47" s="81"/>
      <c r="V47" s="81">
        <f t="shared" si="18"/>
        <v>130</v>
      </c>
      <c r="W47" s="83">
        <f t="shared" si="19"/>
        <v>5.909090909090909</v>
      </c>
      <c r="X47" s="81">
        <v>6</v>
      </c>
      <c r="Y47" s="81"/>
      <c r="Z47" s="81">
        <v>6</v>
      </c>
      <c r="AA47" s="81"/>
      <c r="AB47" s="81">
        <v>6</v>
      </c>
      <c r="AC47" s="81"/>
      <c r="AD47" s="81">
        <v>5</v>
      </c>
      <c r="AE47" s="81"/>
      <c r="AF47" s="81">
        <v>7</v>
      </c>
      <c r="AG47" s="81"/>
      <c r="AH47" s="81">
        <v>7</v>
      </c>
      <c r="AI47" s="81"/>
      <c r="AJ47" s="81">
        <f t="shared" si="20"/>
        <v>145</v>
      </c>
      <c r="AK47" s="83">
        <f t="shared" si="21"/>
        <v>6.304347826086956</v>
      </c>
      <c r="AL47" s="83">
        <f t="shared" si="22"/>
        <v>6.111111111111111</v>
      </c>
      <c r="AM47" s="43" t="str">
        <f t="shared" si="23"/>
        <v>TB Kh¸</v>
      </c>
      <c r="AN47" s="81">
        <f t="shared" si="24"/>
        <v>0</v>
      </c>
      <c r="AO47" s="44" t="str">
        <f t="shared" si="25"/>
        <v>Lªn líp</v>
      </c>
      <c r="AP47" s="81">
        <v>6</v>
      </c>
      <c r="AQ47" s="81">
        <v>4</v>
      </c>
      <c r="AR47" s="81">
        <v>6</v>
      </c>
      <c r="AS47" s="81"/>
      <c r="AT47" s="81">
        <v>6</v>
      </c>
      <c r="AU47" s="81"/>
      <c r="AV47" s="81">
        <v>7</v>
      </c>
      <c r="AW47" s="81"/>
      <c r="AX47" s="81">
        <v>6</v>
      </c>
      <c r="AY47" s="81"/>
      <c r="AZ47" s="81">
        <v>5</v>
      </c>
      <c r="BA47" s="81"/>
      <c r="BB47" s="81">
        <v>7</v>
      </c>
      <c r="BC47" s="81"/>
      <c r="BD47" s="81">
        <v>5</v>
      </c>
      <c r="BE47" s="81"/>
      <c r="BF47" s="81">
        <f t="shared" si="26"/>
        <v>178</v>
      </c>
      <c r="BG47" s="82">
        <f t="shared" si="27"/>
        <v>5.933333333333334</v>
      </c>
      <c r="BH47" s="81">
        <v>8</v>
      </c>
      <c r="BI47" s="81"/>
      <c r="BJ47" s="81">
        <v>5</v>
      </c>
      <c r="BK47" s="81"/>
      <c r="BL47" s="81">
        <v>5</v>
      </c>
      <c r="BM47" s="81"/>
      <c r="BN47" s="81">
        <v>7</v>
      </c>
      <c r="BO47" s="81"/>
      <c r="BP47" s="81">
        <v>6</v>
      </c>
      <c r="BQ47" s="81"/>
      <c r="BR47" s="81">
        <v>6</v>
      </c>
      <c r="BS47" s="81"/>
      <c r="BT47" s="81">
        <v>8</v>
      </c>
      <c r="BU47" s="81"/>
      <c r="BV47" s="81">
        <f t="shared" si="28"/>
        <v>164</v>
      </c>
      <c r="BW47" s="82">
        <f t="shared" si="29"/>
        <v>6.3076923076923075</v>
      </c>
      <c r="BX47" s="82">
        <f t="shared" si="30"/>
        <v>6.107142857142857</v>
      </c>
      <c r="BY47" s="155" t="s">
        <v>568</v>
      </c>
      <c r="BZ47" s="155" t="s">
        <v>522</v>
      </c>
      <c r="CA47" s="81">
        <v>8</v>
      </c>
      <c r="CB47" s="81"/>
      <c r="CC47" s="81">
        <v>9</v>
      </c>
      <c r="CD47" s="81"/>
      <c r="CE47" s="81">
        <v>7</v>
      </c>
      <c r="CF47" s="81"/>
      <c r="CG47" s="81">
        <v>8</v>
      </c>
      <c r="CH47" s="81"/>
      <c r="CI47" s="81">
        <v>6</v>
      </c>
      <c r="CJ47" s="81"/>
      <c r="CK47" s="81">
        <v>7</v>
      </c>
      <c r="CL47" s="81"/>
      <c r="CM47" s="81">
        <v>8</v>
      </c>
      <c r="CN47" s="81"/>
      <c r="CO47" s="81">
        <f t="shared" si="31"/>
        <v>244</v>
      </c>
      <c r="CP47" s="82">
        <f t="shared" si="32"/>
        <v>7.625</v>
      </c>
      <c r="CQ47" s="81">
        <v>7</v>
      </c>
      <c r="CR47" s="81"/>
      <c r="CS47" s="81">
        <v>7</v>
      </c>
      <c r="CT47" s="81"/>
      <c r="CU47" s="81">
        <v>7</v>
      </c>
      <c r="CV47" s="81"/>
      <c r="CW47" s="81">
        <v>7</v>
      </c>
      <c r="CX47" s="81"/>
      <c r="CY47" s="81">
        <v>9</v>
      </c>
      <c r="CZ47" s="81"/>
      <c r="DA47" s="81">
        <f t="shared" si="33"/>
        <v>173</v>
      </c>
      <c r="DB47" s="82">
        <f t="shared" si="34"/>
        <v>7.521739130434782</v>
      </c>
      <c r="DC47" s="82">
        <f t="shared" si="17"/>
        <v>7.581818181818182</v>
      </c>
      <c r="DD47" s="81"/>
      <c r="DE47" s="81"/>
      <c r="DF47" s="81"/>
      <c r="DG47" s="81"/>
      <c r="DH47" s="81"/>
      <c r="DI47" s="81"/>
      <c r="DJ47" s="81"/>
      <c r="DK47" s="81"/>
      <c r="DL47" s="81"/>
      <c r="DM47" s="81"/>
    </row>
    <row r="48" spans="1:117" ht="15.75">
      <c r="A48" s="4">
        <v>35</v>
      </c>
      <c r="B48" s="13" t="s">
        <v>319</v>
      </c>
      <c r="C48" s="24" t="s">
        <v>162</v>
      </c>
      <c r="D48" s="11">
        <v>33875</v>
      </c>
      <c r="E48" s="4" t="s">
        <v>101</v>
      </c>
      <c r="F48" s="13" t="s">
        <v>45</v>
      </c>
      <c r="G48" s="17" t="s">
        <v>35</v>
      </c>
      <c r="H48" s="81">
        <v>6</v>
      </c>
      <c r="I48" s="81"/>
      <c r="J48" s="81">
        <v>7</v>
      </c>
      <c r="K48" s="81"/>
      <c r="L48" s="81">
        <v>5</v>
      </c>
      <c r="M48" s="81"/>
      <c r="N48" s="81">
        <v>6</v>
      </c>
      <c r="O48" s="81"/>
      <c r="P48" s="81">
        <v>6</v>
      </c>
      <c r="Q48" s="81"/>
      <c r="R48" s="81">
        <v>7</v>
      </c>
      <c r="S48" s="81"/>
      <c r="T48" s="81">
        <v>5</v>
      </c>
      <c r="U48" s="81"/>
      <c r="V48" s="81">
        <f t="shared" si="18"/>
        <v>126</v>
      </c>
      <c r="W48" s="83">
        <f t="shared" si="19"/>
        <v>5.7272727272727275</v>
      </c>
      <c r="X48" s="81">
        <v>6</v>
      </c>
      <c r="Y48" s="81"/>
      <c r="Z48" s="81">
        <v>7</v>
      </c>
      <c r="AA48" s="81"/>
      <c r="AB48" s="81">
        <v>6</v>
      </c>
      <c r="AC48" s="81"/>
      <c r="AD48" s="81">
        <v>5</v>
      </c>
      <c r="AE48" s="81"/>
      <c r="AF48" s="81">
        <v>6</v>
      </c>
      <c r="AG48" s="81"/>
      <c r="AH48" s="81">
        <v>7</v>
      </c>
      <c r="AI48" s="81"/>
      <c r="AJ48" s="81">
        <f t="shared" si="20"/>
        <v>143</v>
      </c>
      <c r="AK48" s="83">
        <f t="shared" si="21"/>
        <v>6.217391304347826</v>
      </c>
      <c r="AL48" s="83">
        <f t="shared" si="22"/>
        <v>5.977777777777778</v>
      </c>
      <c r="AM48" s="43" t="str">
        <f t="shared" si="23"/>
        <v>Trung b×nh</v>
      </c>
      <c r="AN48" s="81">
        <f t="shared" si="24"/>
        <v>0</v>
      </c>
      <c r="AO48" s="44" t="str">
        <f t="shared" si="25"/>
        <v>Lªn líp</v>
      </c>
      <c r="AP48" s="81">
        <v>6</v>
      </c>
      <c r="AQ48" s="81"/>
      <c r="AR48" s="81">
        <v>7</v>
      </c>
      <c r="AS48" s="81"/>
      <c r="AT48" s="81">
        <v>6</v>
      </c>
      <c r="AU48" s="81"/>
      <c r="AV48" s="81">
        <v>5</v>
      </c>
      <c r="AW48" s="81"/>
      <c r="AX48" s="81">
        <v>5</v>
      </c>
      <c r="AY48" s="81"/>
      <c r="AZ48" s="81">
        <v>5</v>
      </c>
      <c r="BA48" s="81"/>
      <c r="BB48" s="81">
        <v>7</v>
      </c>
      <c r="BC48" s="81"/>
      <c r="BD48" s="81">
        <v>5</v>
      </c>
      <c r="BE48" s="81"/>
      <c r="BF48" s="81">
        <f t="shared" si="26"/>
        <v>172</v>
      </c>
      <c r="BG48" s="82">
        <f t="shared" si="27"/>
        <v>5.733333333333333</v>
      </c>
      <c r="BH48" s="81">
        <v>6</v>
      </c>
      <c r="BI48" s="81"/>
      <c r="BJ48" s="81">
        <v>7</v>
      </c>
      <c r="BK48" s="81"/>
      <c r="BL48" s="81">
        <v>7</v>
      </c>
      <c r="BM48" s="81"/>
      <c r="BN48" s="81">
        <v>6</v>
      </c>
      <c r="BO48" s="81"/>
      <c r="BP48" s="81">
        <v>7</v>
      </c>
      <c r="BQ48" s="81"/>
      <c r="BR48" s="81">
        <v>7</v>
      </c>
      <c r="BS48" s="81"/>
      <c r="BT48" s="81">
        <v>7</v>
      </c>
      <c r="BU48" s="81"/>
      <c r="BV48" s="81">
        <f t="shared" si="28"/>
        <v>175</v>
      </c>
      <c r="BW48" s="82">
        <f t="shared" si="29"/>
        <v>6.730769230769231</v>
      </c>
      <c r="BX48" s="82">
        <f t="shared" si="30"/>
        <v>6.196428571428571</v>
      </c>
      <c r="BY48" s="155" t="s">
        <v>568</v>
      </c>
      <c r="BZ48" s="155" t="s">
        <v>522</v>
      </c>
      <c r="CA48" s="81">
        <v>5</v>
      </c>
      <c r="CB48" s="81"/>
      <c r="CC48" s="81">
        <v>5</v>
      </c>
      <c r="CD48" s="81"/>
      <c r="CE48" s="81">
        <v>8</v>
      </c>
      <c r="CF48" s="81"/>
      <c r="CG48" s="81">
        <v>7</v>
      </c>
      <c r="CH48" s="81"/>
      <c r="CI48" s="81">
        <v>7</v>
      </c>
      <c r="CJ48" s="81"/>
      <c r="CK48" s="81">
        <v>6</v>
      </c>
      <c r="CL48" s="81"/>
      <c r="CM48" s="81">
        <v>9</v>
      </c>
      <c r="CN48" s="81"/>
      <c r="CO48" s="81">
        <f t="shared" si="31"/>
        <v>218</v>
      </c>
      <c r="CP48" s="82">
        <f t="shared" si="32"/>
        <v>6.8125</v>
      </c>
      <c r="CQ48" s="81">
        <v>7</v>
      </c>
      <c r="CR48" s="81"/>
      <c r="CS48" s="81">
        <v>8</v>
      </c>
      <c r="CT48" s="81"/>
      <c r="CU48" s="81">
        <v>7</v>
      </c>
      <c r="CV48" s="81"/>
      <c r="CW48" s="81">
        <v>7</v>
      </c>
      <c r="CX48" s="81"/>
      <c r="CY48" s="81">
        <v>8</v>
      </c>
      <c r="CZ48" s="81"/>
      <c r="DA48" s="81">
        <f t="shared" si="33"/>
        <v>173</v>
      </c>
      <c r="DB48" s="82">
        <f t="shared" si="34"/>
        <v>7.521739130434782</v>
      </c>
      <c r="DC48" s="82">
        <f t="shared" si="17"/>
        <v>7.109090909090909</v>
      </c>
      <c r="DD48" s="81"/>
      <c r="DE48" s="81"/>
      <c r="DF48" s="81"/>
      <c r="DG48" s="81"/>
      <c r="DH48" s="81"/>
      <c r="DI48" s="81"/>
      <c r="DJ48" s="81"/>
      <c r="DK48" s="81"/>
      <c r="DL48" s="81"/>
      <c r="DM48" s="81"/>
    </row>
    <row r="49" spans="1:117" ht="15.75">
      <c r="A49" s="4">
        <v>38</v>
      </c>
      <c r="B49" s="13" t="s">
        <v>322</v>
      </c>
      <c r="C49" s="24" t="s">
        <v>243</v>
      </c>
      <c r="D49" s="11">
        <v>33323</v>
      </c>
      <c r="E49" s="4" t="s">
        <v>101</v>
      </c>
      <c r="F49" s="13" t="s">
        <v>73</v>
      </c>
      <c r="G49" s="17" t="s">
        <v>35</v>
      </c>
      <c r="H49" s="81">
        <v>6</v>
      </c>
      <c r="I49" s="81"/>
      <c r="J49" s="81">
        <v>6</v>
      </c>
      <c r="K49" s="81"/>
      <c r="L49" s="81">
        <v>6</v>
      </c>
      <c r="M49" s="81"/>
      <c r="N49" s="81">
        <v>5</v>
      </c>
      <c r="O49" s="81"/>
      <c r="P49" s="81">
        <v>5</v>
      </c>
      <c r="Q49" s="81"/>
      <c r="R49" s="81">
        <v>6</v>
      </c>
      <c r="S49" s="81"/>
      <c r="T49" s="81">
        <v>7</v>
      </c>
      <c r="U49" s="81"/>
      <c r="V49" s="81">
        <f t="shared" si="18"/>
        <v>130</v>
      </c>
      <c r="W49" s="83">
        <f t="shared" si="19"/>
        <v>5.909090909090909</v>
      </c>
      <c r="X49" s="81">
        <v>7</v>
      </c>
      <c r="Y49" s="81"/>
      <c r="Z49" s="81">
        <v>6</v>
      </c>
      <c r="AA49" s="81"/>
      <c r="AB49" s="81">
        <v>6</v>
      </c>
      <c r="AC49" s="81"/>
      <c r="AD49" s="81">
        <v>5</v>
      </c>
      <c r="AE49" s="81"/>
      <c r="AF49" s="81">
        <v>5</v>
      </c>
      <c r="AG49" s="81"/>
      <c r="AH49" s="81">
        <v>7</v>
      </c>
      <c r="AI49" s="81"/>
      <c r="AJ49" s="81">
        <f t="shared" si="20"/>
        <v>138</v>
      </c>
      <c r="AK49" s="83">
        <f t="shared" si="21"/>
        <v>6</v>
      </c>
      <c r="AL49" s="83">
        <f t="shared" si="22"/>
        <v>5.955555555555556</v>
      </c>
      <c r="AM49" s="43" t="str">
        <f t="shared" si="23"/>
        <v>Trung b×nh</v>
      </c>
      <c r="AN49" s="81">
        <f t="shared" si="24"/>
        <v>0</v>
      </c>
      <c r="AO49" s="44" t="str">
        <f t="shared" si="25"/>
        <v>Lªn líp</v>
      </c>
      <c r="AP49" s="81">
        <v>6</v>
      </c>
      <c r="AQ49" s="81"/>
      <c r="AR49" s="81">
        <v>6</v>
      </c>
      <c r="AS49" s="81"/>
      <c r="AT49" s="81">
        <v>6</v>
      </c>
      <c r="AU49" s="81"/>
      <c r="AV49" s="81">
        <v>6</v>
      </c>
      <c r="AW49" s="81"/>
      <c r="AX49" s="81">
        <v>7</v>
      </c>
      <c r="AY49" s="81"/>
      <c r="AZ49" s="81">
        <v>8</v>
      </c>
      <c r="BA49" s="81"/>
      <c r="BB49" s="81">
        <v>8</v>
      </c>
      <c r="BC49" s="81"/>
      <c r="BD49" s="81">
        <v>6</v>
      </c>
      <c r="BE49" s="81"/>
      <c r="BF49" s="81">
        <f t="shared" si="26"/>
        <v>197</v>
      </c>
      <c r="BG49" s="82">
        <f t="shared" si="27"/>
        <v>6.566666666666666</v>
      </c>
      <c r="BH49" s="81">
        <v>8</v>
      </c>
      <c r="BI49" s="81"/>
      <c r="BJ49" s="81">
        <v>7</v>
      </c>
      <c r="BK49" s="81"/>
      <c r="BL49" s="81">
        <v>5</v>
      </c>
      <c r="BM49" s="81"/>
      <c r="BN49" s="81">
        <v>6</v>
      </c>
      <c r="BO49" s="81"/>
      <c r="BP49" s="81">
        <v>8</v>
      </c>
      <c r="BQ49" s="81"/>
      <c r="BR49" s="81">
        <v>6</v>
      </c>
      <c r="BS49" s="81"/>
      <c r="BT49" s="81">
        <v>6</v>
      </c>
      <c r="BU49" s="81"/>
      <c r="BV49" s="81">
        <f t="shared" si="28"/>
        <v>172</v>
      </c>
      <c r="BW49" s="82">
        <f t="shared" si="29"/>
        <v>6.615384615384615</v>
      </c>
      <c r="BX49" s="82">
        <f t="shared" si="30"/>
        <v>6.589285714285714</v>
      </c>
      <c r="BY49" s="155" t="s">
        <v>568</v>
      </c>
      <c r="BZ49" s="155" t="s">
        <v>522</v>
      </c>
      <c r="CA49" s="81">
        <v>8</v>
      </c>
      <c r="CB49" s="81"/>
      <c r="CC49" s="81">
        <v>9</v>
      </c>
      <c r="CD49" s="81"/>
      <c r="CE49" s="81">
        <v>8</v>
      </c>
      <c r="CF49" s="81"/>
      <c r="CG49" s="81">
        <v>7</v>
      </c>
      <c r="CH49" s="81"/>
      <c r="CI49" s="81">
        <v>7</v>
      </c>
      <c r="CJ49" s="81"/>
      <c r="CK49" s="81">
        <v>7</v>
      </c>
      <c r="CL49" s="81"/>
      <c r="CM49" s="81">
        <v>8</v>
      </c>
      <c r="CN49" s="81"/>
      <c r="CO49" s="81">
        <f t="shared" si="31"/>
        <v>245</v>
      </c>
      <c r="CP49" s="82">
        <f t="shared" si="32"/>
        <v>7.65625</v>
      </c>
      <c r="CQ49" s="81">
        <v>7</v>
      </c>
      <c r="CR49" s="81"/>
      <c r="CS49" s="81">
        <v>8</v>
      </c>
      <c r="CT49" s="81"/>
      <c r="CU49" s="81">
        <v>7</v>
      </c>
      <c r="CV49" s="81"/>
      <c r="CW49" s="81">
        <v>7</v>
      </c>
      <c r="CX49" s="81"/>
      <c r="CY49" s="81">
        <v>8</v>
      </c>
      <c r="CZ49" s="81"/>
      <c r="DA49" s="81">
        <f t="shared" si="33"/>
        <v>173</v>
      </c>
      <c r="DB49" s="82">
        <f t="shared" si="34"/>
        <v>7.521739130434782</v>
      </c>
      <c r="DC49" s="82">
        <f t="shared" si="17"/>
        <v>7.6</v>
      </c>
      <c r="DD49" s="81"/>
      <c r="DE49" s="81"/>
      <c r="DF49" s="81"/>
      <c r="DG49" s="81"/>
      <c r="DH49" s="81"/>
      <c r="DI49" s="81"/>
      <c r="DJ49" s="81"/>
      <c r="DK49" s="81"/>
      <c r="DL49" s="81"/>
      <c r="DM49" s="81"/>
    </row>
    <row r="50" spans="1:117" ht="15.75">
      <c r="A50" s="4">
        <v>45</v>
      </c>
      <c r="B50" s="13" t="s">
        <v>329</v>
      </c>
      <c r="C50" s="24" t="s">
        <v>84</v>
      </c>
      <c r="D50" s="11">
        <v>33797</v>
      </c>
      <c r="E50" s="4" t="s">
        <v>48</v>
      </c>
      <c r="F50" s="13" t="s">
        <v>330</v>
      </c>
      <c r="G50" s="17" t="s">
        <v>331</v>
      </c>
      <c r="H50" s="81">
        <v>6</v>
      </c>
      <c r="I50" s="81"/>
      <c r="J50" s="81">
        <v>8</v>
      </c>
      <c r="K50" s="81"/>
      <c r="L50" s="81">
        <v>6</v>
      </c>
      <c r="M50" s="81"/>
      <c r="N50" s="81">
        <v>6</v>
      </c>
      <c r="O50" s="81"/>
      <c r="P50" s="81">
        <v>5</v>
      </c>
      <c r="Q50" s="81"/>
      <c r="R50" s="81">
        <v>5</v>
      </c>
      <c r="S50" s="81"/>
      <c r="T50" s="81">
        <v>6</v>
      </c>
      <c r="U50" s="81"/>
      <c r="V50" s="81">
        <f t="shared" si="18"/>
        <v>124</v>
      </c>
      <c r="W50" s="83">
        <f t="shared" si="19"/>
        <v>5.636363636363637</v>
      </c>
      <c r="X50" s="81">
        <v>6</v>
      </c>
      <c r="Y50" s="81"/>
      <c r="Z50" s="81">
        <v>6</v>
      </c>
      <c r="AA50" s="81"/>
      <c r="AB50" s="81">
        <v>5</v>
      </c>
      <c r="AC50" s="81"/>
      <c r="AD50" s="81">
        <v>6</v>
      </c>
      <c r="AE50" s="81"/>
      <c r="AF50" s="81">
        <v>7</v>
      </c>
      <c r="AG50" s="81"/>
      <c r="AH50" s="81">
        <v>5</v>
      </c>
      <c r="AI50" s="81"/>
      <c r="AJ50" s="81">
        <f t="shared" si="20"/>
        <v>134</v>
      </c>
      <c r="AK50" s="83">
        <f t="shared" si="21"/>
        <v>5.826086956521739</v>
      </c>
      <c r="AL50" s="83">
        <f t="shared" si="22"/>
        <v>5.733333333333333</v>
      </c>
      <c r="AM50" s="43" t="str">
        <f t="shared" si="23"/>
        <v>Trung b×nh</v>
      </c>
      <c r="AN50" s="81">
        <f t="shared" si="24"/>
        <v>0</v>
      </c>
      <c r="AO50" s="44" t="str">
        <f t="shared" si="25"/>
        <v>Lªn líp</v>
      </c>
      <c r="AP50" s="81">
        <v>6</v>
      </c>
      <c r="AQ50" s="81"/>
      <c r="AR50" s="81">
        <v>5</v>
      </c>
      <c r="AS50" s="81">
        <v>4</v>
      </c>
      <c r="AT50" s="81">
        <v>5</v>
      </c>
      <c r="AU50" s="81">
        <v>4</v>
      </c>
      <c r="AV50" s="81">
        <v>6</v>
      </c>
      <c r="AW50" s="81"/>
      <c r="AX50" s="81">
        <v>6</v>
      </c>
      <c r="AY50" s="81"/>
      <c r="AZ50" s="81">
        <v>8</v>
      </c>
      <c r="BA50" s="81"/>
      <c r="BB50" s="81">
        <v>6</v>
      </c>
      <c r="BC50" s="81"/>
      <c r="BD50" s="81">
        <v>5</v>
      </c>
      <c r="BE50" s="81">
        <v>4</v>
      </c>
      <c r="BF50" s="81">
        <f t="shared" si="26"/>
        <v>176</v>
      </c>
      <c r="BG50" s="82">
        <f t="shared" si="27"/>
        <v>5.866666666666666</v>
      </c>
      <c r="BH50" s="81">
        <v>8</v>
      </c>
      <c r="BI50" s="81"/>
      <c r="BJ50" s="81">
        <v>6</v>
      </c>
      <c r="BK50" s="81"/>
      <c r="BL50" s="81">
        <v>6</v>
      </c>
      <c r="BM50" s="81"/>
      <c r="BN50" s="81">
        <v>5</v>
      </c>
      <c r="BO50" s="81"/>
      <c r="BP50" s="81">
        <v>7</v>
      </c>
      <c r="BQ50" s="81"/>
      <c r="BR50" s="81">
        <v>6</v>
      </c>
      <c r="BS50" s="81"/>
      <c r="BT50" s="81">
        <v>8</v>
      </c>
      <c r="BU50" s="81"/>
      <c r="BV50" s="81">
        <f t="shared" si="28"/>
        <v>169</v>
      </c>
      <c r="BW50" s="82">
        <f t="shared" si="29"/>
        <v>6.5</v>
      </c>
      <c r="BX50" s="82">
        <f t="shared" si="30"/>
        <v>6.160714285714286</v>
      </c>
      <c r="BY50" s="155" t="s">
        <v>568</v>
      </c>
      <c r="BZ50" s="155" t="s">
        <v>522</v>
      </c>
      <c r="CA50" s="81">
        <v>6</v>
      </c>
      <c r="CB50" s="81"/>
      <c r="CC50" s="81">
        <v>8</v>
      </c>
      <c r="CD50" s="81"/>
      <c r="CE50" s="81">
        <v>5</v>
      </c>
      <c r="CF50" s="81"/>
      <c r="CG50" s="81">
        <v>6</v>
      </c>
      <c r="CH50" s="81"/>
      <c r="CI50" s="81">
        <v>6</v>
      </c>
      <c r="CJ50" s="81"/>
      <c r="CK50" s="81">
        <v>6</v>
      </c>
      <c r="CL50" s="81"/>
      <c r="CM50" s="81">
        <v>6</v>
      </c>
      <c r="CN50" s="81"/>
      <c r="CO50" s="81">
        <f t="shared" si="31"/>
        <v>197</v>
      </c>
      <c r="CP50" s="82">
        <f t="shared" si="32"/>
        <v>6.15625</v>
      </c>
      <c r="CQ50" s="81">
        <v>8</v>
      </c>
      <c r="CR50" s="81"/>
      <c r="CS50" s="81">
        <v>8</v>
      </c>
      <c r="CT50" s="81"/>
      <c r="CU50" s="81">
        <v>6</v>
      </c>
      <c r="CV50" s="81"/>
      <c r="CW50" s="81">
        <v>7</v>
      </c>
      <c r="CX50" s="81"/>
      <c r="CY50" s="81">
        <v>8</v>
      </c>
      <c r="CZ50" s="81"/>
      <c r="DA50" s="81">
        <f t="shared" si="33"/>
        <v>173</v>
      </c>
      <c r="DB50" s="82">
        <f t="shared" si="34"/>
        <v>7.521739130434782</v>
      </c>
      <c r="DC50" s="82">
        <f t="shared" si="17"/>
        <v>6.7272727272727275</v>
      </c>
      <c r="DD50" s="81"/>
      <c r="DE50" s="81"/>
      <c r="DF50" s="81"/>
      <c r="DG50" s="81"/>
      <c r="DH50" s="81"/>
      <c r="DI50" s="81"/>
      <c r="DJ50" s="81"/>
      <c r="DK50" s="81"/>
      <c r="DL50" s="81"/>
      <c r="DM50" s="81"/>
    </row>
    <row r="51" spans="1:117" ht="15.75">
      <c r="A51" s="4">
        <v>56</v>
      </c>
      <c r="B51" s="13" t="s">
        <v>121</v>
      </c>
      <c r="C51" s="24" t="s">
        <v>339</v>
      </c>
      <c r="D51" s="11">
        <v>33919</v>
      </c>
      <c r="E51" s="4" t="s">
        <v>101</v>
      </c>
      <c r="F51" s="13" t="s">
        <v>44</v>
      </c>
      <c r="G51" s="17" t="s">
        <v>35</v>
      </c>
      <c r="H51" s="81">
        <v>6</v>
      </c>
      <c r="I51" s="81"/>
      <c r="J51" s="81">
        <v>6</v>
      </c>
      <c r="K51" s="81"/>
      <c r="L51" s="81">
        <v>6</v>
      </c>
      <c r="M51" s="81"/>
      <c r="N51" s="81">
        <v>5</v>
      </c>
      <c r="O51" s="81"/>
      <c r="P51" s="81">
        <v>6</v>
      </c>
      <c r="Q51" s="81"/>
      <c r="R51" s="81">
        <v>6</v>
      </c>
      <c r="S51" s="81"/>
      <c r="T51" s="81">
        <v>7</v>
      </c>
      <c r="U51" s="81"/>
      <c r="V51" s="81">
        <f t="shared" si="18"/>
        <v>133</v>
      </c>
      <c r="W51" s="83">
        <f t="shared" si="19"/>
        <v>6.045454545454546</v>
      </c>
      <c r="X51" s="81">
        <v>7</v>
      </c>
      <c r="Y51" s="81"/>
      <c r="Z51" s="81">
        <v>6</v>
      </c>
      <c r="AA51" s="81"/>
      <c r="AB51" s="81">
        <v>6</v>
      </c>
      <c r="AC51" s="81"/>
      <c r="AD51" s="81">
        <v>6</v>
      </c>
      <c r="AE51" s="81"/>
      <c r="AF51" s="81">
        <v>6</v>
      </c>
      <c r="AG51" s="81">
        <v>4</v>
      </c>
      <c r="AH51" s="81">
        <v>5</v>
      </c>
      <c r="AI51" s="81"/>
      <c r="AJ51" s="81">
        <f t="shared" si="20"/>
        <v>136</v>
      </c>
      <c r="AK51" s="83">
        <f t="shared" si="21"/>
        <v>5.913043478260869</v>
      </c>
      <c r="AL51" s="83">
        <f t="shared" si="22"/>
        <v>5.977777777777778</v>
      </c>
      <c r="AM51" s="43" t="str">
        <f t="shared" si="23"/>
        <v>Trung b×nh</v>
      </c>
      <c r="AN51" s="81">
        <f t="shared" si="24"/>
        <v>0</v>
      </c>
      <c r="AO51" s="44" t="str">
        <f t="shared" si="25"/>
        <v>Lªn líp</v>
      </c>
      <c r="AP51" s="81">
        <v>5</v>
      </c>
      <c r="AQ51" s="81">
        <v>4</v>
      </c>
      <c r="AR51" s="81">
        <v>5</v>
      </c>
      <c r="AS51" s="81">
        <v>4</v>
      </c>
      <c r="AT51" s="81">
        <v>5</v>
      </c>
      <c r="AU51" s="81"/>
      <c r="AV51" s="81">
        <v>6</v>
      </c>
      <c r="AW51" s="81"/>
      <c r="AX51" s="81">
        <v>5</v>
      </c>
      <c r="AY51" s="81"/>
      <c r="AZ51" s="81">
        <v>6</v>
      </c>
      <c r="BA51" s="81"/>
      <c r="BB51" s="81">
        <v>6</v>
      </c>
      <c r="BC51" s="81"/>
      <c r="BD51" s="81">
        <v>5</v>
      </c>
      <c r="BE51" s="81"/>
      <c r="BF51" s="81">
        <f t="shared" si="26"/>
        <v>160</v>
      </c>
      <c r="BG51" s="82">
        <f t="shared" si="27"/>
        <v>5.333333333333333</v>
      </c>
      <c r="BH51" s="81">
        <v>7</v>
      </c>
      <c r="BI51" s="81"/>
      <c r="BJ51" s="81">
        <v>6</v>
      </c>
      <c r="BK51" s="81"/>
      <c r="BL51" s="81">
        <v>5</v>
      </c>
      <c r="BM51" s="81">
        <v>4</v>
      </c>
      <c r="BN51" s="81">
        <v>6</v>
      </c>
      <c r="BO51" s="81" t="s">
        <v>556</v>
      </c>
      <c r="BP51" s="81">
        <v>6</v>
      </c>
      <c r="BQ51" s="81"/>
      <c r="BR51" s="81">
        <v>5</v>
      </c>
      <c r="BS51" s="81"/>
      <c r="BT51" s="81">
        <v>6</v>
      </c>
      <c r="BU51" s="81"/>
      <c r="BV51" s="81">
        <f t="shared" si="28"/>
        <v>152</v>
      </c>
      <c r="BW51" s="82">
        <f t="shared" si="29"/>
        <v>5.846153846153846</v>
      </c>
      <c r="BX51" s="82">
        <f t="shared" si="30"/>
        <v>5.571428571428571</v>
      </c>
      <c r="BY51" s="155" t="s">
        <v>513</v>
      </c>
      <c r="BZ51" s="155" t="s">
        <v>522</v>
      </c>
      <c r="CA51" s="81">
        <v>6</v>
      </c>
      <c r="CB51" s="81"/>
      <c r="CC51" s="81">
        <v>8</v>
      </c>
      <c r="CD51" s="81"/>
      <c r="CE51" s="81">
        <v>7</v>
      </c>
      <c r="CF51" s="81"/>
      <c r="CG51" s="81">
        <v>7</v>
      </c>
      <c r="CH51" s="81"/>
      <c r="CI51" s="81">
        <v>6</v>
      </c>
      <c r="CJ51" s="81"/>
      <c r="CK51" s="81">
        <v>7</v>
      </c>
      <c r="CL51" s="81"/>
      <c r="CM51" s="81">
        <v>7</v>
      </c>
      <c r="CN51" s="81"/>
      <c r="CO51" s="81">
        <f t="shared" si="31"/>
        <v>220</v>
      </c>
      <c r="CP51" s="82">
        <f t="shared" si="32"/>
        <v>6.875</v>
      </c>
      <c r="CQ51" s="81">
        <v>8</v>
      </c>
      <c r="CR51" s="81"/>
      <c r="CS51" s="81">
        <v>7</v>
      </c>
      <c r="CT51" s="81"/>
      <c r="CU51" s="81">
        <v>9</v>
      </c>
      <c r="CV51" s="81"/>
      <c r="CW51" s="81">
        <v>7</v>
      </c>
      <c r="CX51" s="81"/>
      <c r="CY51" s="81">
        <v>7</v>
      </c>
      <c r="CZ51" s="81"/>
      <c r="DA51" s="81">
        <f t="shared" si="33"/>
        <v>173</v>
      </c>
      <c r="DB51" s="82">
        <f t="shared" si="34"/>
        <v>7.521739130434782</v>
      </c>
      <c r="DC51" s="82">
        <f t="shared" si="17"/>
        <v>7.1454545454545455</v>
      </c>
      <c r="DD51" s="81"/>
      <c r="DE51" s="81"/>
      <c r="DF51" s="81"/>
      <c r="DG51" s="81"/>
      <c r="DH51" s="81"/>
      <c r="DI51" s="81"/>
      <c r="DJ51" s="81"/>
      <c r="DK51" s="81"/>
      <c r="DL51" s="81"/>
      <c r="DM51" s="81"/>
    </row>
    <row r="52" spans="1:117" ht="15.75">
      <c r="A52" s="4">
        <v>11</v>
      </c>
      <c r="B52" s="13" t="s">
        <v>294</v>
      </c>
      <c r="C52" s="24" t="s">
        <v>226</v>
      </c>
      <c r="D52" s="11">
        <v>33613</v>
      </c>
      <c r="E52" s="4" t="s">
        <v>101</v>
      </c>
      <c r="F52" s="13" t="s">
        <v>42</v>
      </c>
      <c r="G52" s="17" t="s">
        <v>35</v>
      </c>
      <c r="H52" s="81">
        <v>6</v>
      </c>
      <c r="I52" s="81"/>
      <c r="J52" s="81">
        <v>6</v>
      </c>
      <c r="K52" s="81"/>
      <c r="L52" s="81">
        <v>7</v>
      </c>
      <c r="M52" s="81"/>
      <c r="N52" s="81">
        <v>6</v>
      </c>
      <c r="O52" s="81"/>
      <c r="P52" s="81">
        <v>6</v>
      </c>
      <c r="Q52" s="81"/>
      <c r="R52" s="81">
        <v>6</v>
      </c>
      <c r="S52" s="81">
        <v>4</v>
      </c>
      <c r="T52" s="81">
        <v>5</v>
      </c>
      <c r="U52" s="81"/>
      <c r="V52" s="81">
        <f t="shared" si="18"/>
        <v>135</v>
      </c>
      <c r="W52" s="83">
        <f t="shared" si="19"/>
        <v>6.136363636363637</v>
      </c>
      <c r="X52" s="81">
        <v>8</v>
      </c>
      <c r="Y52" s="81"/>
      <c r="Z52" s="81">
        <v>7</v>
      </c>
      <c r="AA52" s="81"/>
      <c r="AB52" s="81">
        <v>6</v>
      </c>
      <c r="AC52" s="81"/>
      <c r="AD52" s="81">
        <v>5</v>
      </c>
      <c r="AE52" s="81"/>
      <c r="AF52" s="81">
        <v>5</v>
      </c>
      <c r="AG52" s="81"/>
      <c r="AH52" s="81">
        <v>8</v>
      </c>
      <c r="AI52" s="81"/>
      <c r="AJ52" s="81">
        <f t="shared" si="20"/>
        <v>149</v>
      </c>
      <c r="AK52" s="83">
        <f t="shared" si="21"/>
        <v>6.478260869565218</v>
      </c>
      <c r="AL52" s="83">
        <f t="shared" si="22"/>
        <v>6.311111111111111</v>
      </c>
      <c r="AM52" s="43" t="str">
        <f t="shared" si="23"/>
        <v>TB Kh¸</v>
      </c>
      <c r="AN52" s="81">
        <f t="shared" si="24"/>
        <v>0</v>
      </c>
      <c r="AO52" s="44" t="str">
        <f t="shared" si="25"/>
        <v>Lªn líp</v>
      </c>
      <c r="AP52" s="81">
        <v>5</v>
      </c>
      <c r="AQ52" s="81"/>
      <c r="AR52" s="81">
        <v>7</v>
      </c>
      <c r="AS52" s="81"/>
      <c r="AT52" s="81">
        <v>6</v>
      </c>
      <c r="AU52" s="81"/>
      <c r="AV52" s="81">
        <v>7</v>
      </c>
      <c r="AW52" s="81"/>
      <c r="AX52" s="81">
        <v>6</v>
      </c>
      <c r="AY52" s="81"/>
      <c r="AZ52" s="81">
        <v>5</v>
      </c>
      <c r="BA52" s="81"/>
      <c r="BB52" s="81">
        <v>7</v>
      </c>
      <c r="BC52" s="81"/>
      <c r="BD52" s="81">
        <v>5</v>
      </c>
      <c r="BE52" s="81"/>
      <c r="BF52" s="81">
        <f t="shared" si="26"/>
        <v>176</v>
      </c>
      <c r="BG52" s="82">
        <f t="shared" si="27"/>
        <v>5.866666666666666</v>
      </c>
      <c r="BH52" s="81">
        <v>6</v>
      </c>
      <c r="BI52" s="81"/>
      <c r="BJ52" s="81">
        <v>6</v>
      </c>
      <c r="BK52" s="81"/>
      <c r="BL52" s="81">
        <v>5</v>
      </c>
      <c r="BM52" s="81">
        <v>4</v>
      </c>
      <c r="BN52" s="81">
        <v>5</v>
      </c>
      <c r="BO52" s="81"/>
      <c r="BP52" s="81">
        <v>7</v>
      </c>
      <c r="BQ52" s="81"/>
      <c r="BR52" s="81">
        <v>9</v>
      </c>
      <c r="BS52" s="81"/>
      <c r="BT52" s="81">
        <v>7</v>
      </c>
      <c r="BU52" s="81"/>
      <c r="BV52" s="81">
        <f t="shared" si="28"/>
        <v>165</v>
      </c>
      <c r="BW52" s="82">
        <f t="shared" si="29"/>
        <v>6.346153846153846</v>
      </c>
      <c r="BX52" s="82">
        <f t="shared" si="30"/>
        <v>6.089285714285714</v>
      </c>
      <c r="BY52" s="155" t="s">
        <v>568</v>
      </c>
      <c r="BZ52" s="155" t="s">
        <v>522</v>
      </c>
      <c r="CA52" s="81">
        <v>5</v>
      </c>
      <c r="CB52" s="81"/>
      <c r="CC52" s="81">
        <v>6</v>
      </c>
      <c r="CD52" s="81"/>
      <c r="CE52" s="81">
        <v>8</v>
      </c>
      <c r="CF52" s="81"/>
      <c r="CG52" s="81">
        <v>6</v>
      </c>
      <c r="CH52" s="81"/>
      <c r="CI52" s="81">
        <v>7</v>
      </c>
      <c r="CJ52" s="81"/>
      <c r="CK52" s="81">
        <v>7</v>
      </c>
      <c r="CL52" s="81"/>
      <c r="CM52" s="81">
        <v>6</v>
      </c>
      <c r="CN52" s="81"/>
      <c r="CO52" s="81">
        <f t="shared" si="31"/>
        <v>203</v>
      </c>
      <c r="CP52" s="82">
        <f t="shared" si="32"/>
        <v>6.34375</v>
      </c>
      <c r="CQ52" s="81">
        <v>8</v>
      </c>
      <c r="CR52" s="81"/>
      <c r="CS52" s="81">
        <v>7</v>
      </c>
      <c r="CT52" s="81"/>
      <c r="CU52" s="81">
        <v>8</v>
      </c>
      <c r="CV52" s="81"/>
      <c r="CW52" s="81">
        <v>8</v>
      </c>
      <c r="CX52" s="81"/>
      <c r="CY52" s="81">
        <v>7</v>
      </c>
      <c r="CZ52" s="81"/>
      <c r="DA52" s="81">
        <f t="shared" si="33"/>
        <v>172</v>
      </c>
      <c r="DB52" s="82">
        <f t="shared" si="34"/>
        <v>7.478260869565218</v>
      </c>
      <c r="DC52" s="82">
        <f t="shared" si="17"/>
        <v>6.818181818181818</v>
      </c>
      <c r="DD52" s="81"/>
      <c r="DE52" s="81"/>
      <c r="DF52" s="81"/>
      <c r="DG52" s="81"/>
      <c r="DH52" s="81"/>
      <c r="DI52" s="81"/>
      <c r="DJ52" s="81"/>
      <c r="DK52" s="81"/>
      <c r="DL52" s="81"/>
      <c r="DM52" s="81"/>
    </row>
    <row r="53" spans="1:117" ht="15.75">
      <c r="A53" s="4">
        <v>8</v>
      </c>
      <c r="B53" s="13" t="s">
        <v>292</v>
      </c>
      <c r="C53" s="24" t="s">
        <v>219</v>
      </c>
      <c r="D53" s="11">
        <v>33760</v>
      </c>
      <c r="E53" s="4" t="s">
        <v>101</v>
      </c>
      <c r="F53" s="13" t="s">
        <v>133</v>
      </c>
      <c r="G53" s="17" t="s">
        <v>35</v>
      </c>
      <c r="H53" s="81">
        <v>6</v>
      </c>
      <c r="I53" s="81"/>
      <c r="J53" s="81">
        <v>6</v>
      </c>
      <c r="K53" s="81"/>
      <c r="L53" s="81">
        <v>7</v>
      </c>
      <c r="M53" s="81"/>
      <c r="N53" s="81">
        <v>5</v>
      </c>
      <c r="O53" s="81"/>
      <c r="P53" s="81">
        <v>7</v>
      </c>
      <c r="Q53" s="81"/>
      <c r="R53" s="81">
        <v>7</v>
      </c>
      <c r="S53" s="81"/>
      <c r="T53" s="81">
        <v>8</v>
      </c>
      <c r="U53" s="81"/>
      <c r="V53" s="81">
        <f t="shared" si="18"/>
        <v>152</v>
      </c>
      <c r="W53" s="83">
        <f t="shared" si="19"/>
        <v>6.909090909090909</v>
      </c>
      <c r="X53" s="81">
        <v>6</v>
      </c>
      <c r="Y53" s="81"/>
      <c r="Z53" s="81">
        <v>6</v>
      </c>
      <c r="AA53" s="81"/>
      <c r="AB53" s="81">
        <v>7</v>
      </c>
      <c r="AC53" s="81"/>
      <c r="AD53" s="81">
        <v>7</v>
      </c>
      <c r="AE53" s="81"/>
      <c r="AF53" s="81">
        <v>5</v>
      </c>
      <c r="AG53" s="81"/>
      <c r="AH53" s="81">
        <v>7</v>
      </c>
      <c r="AI53" s="81"/>
      <c r="AJ53" s="81">
        <f t="shared" si="20"/>
        <v>145</v>
      </c>
      <c r="AK53" s="83">
        <f t="shared" si="21"/>
        <v>6.304347826086956</v>
      </c>
      <c r="AL53" s="83">
        <f t="shared" si="22"/>
        <v>6.6</v>
      </c>
      <c r="AM53" s="43" t="str">
        <f t="shared" si="23"/>
        <v>TB Kh¸</v>
      </c>
      <c r="AN53" s="81">
        <f t="shared" si="24"/>
        <v>0</v>
      </c>
      <c r="AO53" s="44" t="str">
        <f t="shared" si="25"/>
        <v>Lªn líp</v>
      </c>
      <c r="AP53" s="81">
        <v>7</v>
      </c>
      <c r="AQ53" s="81"/>
      <c r="AR53" s="81">
        <v>7</v>
      </c>
      <c r="AS53" s="81"/>
      <c r="AT53" s="81">
        <v>6</v>
      </c>
      <c r="AU53" s="81"/>
      <c r="AV53" s="81">
        <v>6</v>
      </c>
      <c r="AW53" s="81"/>
      <c r="AX53" s="81">
        <v>7</v>
      </c>
      <c r="AY53" s="81"/>
      <c r="AZ53" s="81">
        <v>7</v>
      </c>
      <c r="BA53" s="81"/>
      <c r="BB53" s="81">
        <v>7</v>
      </c>
      <c r="BC53" s="81"/>
      <c r="BD53" s="81">
        <v>5</v>
      </c>
      <c r="BE53" s="81"/>
      <c r="BF53" s="81">
        <f t="shared" si="26"/>
        <v>194</v>
      </c>
      <c r="BG53" s="82">
        <f t="shared" si="27"/>
        <v>6.466666666666667</v>
      </c>
      <c r="BH53" s="81">
        <v>7</v>
      </c>
      <c r="BI53" s="81"/>
      <c r="BJ53" s="81">
        <v>5</v>
      </c>
      <c r="BK53" s="81"/>
      <c r="BL53" s="81">
        <v>5</v>
      </c>
      <c r="BM53" s="81"/>
      <c r="BN53" s="81">
        <v>6</v>
      </c>
      <c r="BO53" s="81"/>
      <c r="BP53" s="81">
        <v>7</v>
      </c>
      <c r="BQ53" s="81"/>
      <c r="BR53" s="81">
        <v>8</v>
      </c>
      <c r="BS53" s="81"/>
      <c r="BT53" s="81">
        <v>8</v>
      </c>
      <c r="BU53" s="81"/>
      <c r="BV53" s="81">
        <f t="shared" si="28"/>
        <v>168</v>
      </c>
      <c r="BW53" s="82">
        <f t="shared" si="29"/>
        <v>6.461538461538462</v>
      </c>
      <c r="BX53" s="82">
        <f t="shared" si="30"/>
        <v>6.464285714285714</v>
      </c>
      <c r="BY53" s="155" t="s">
        <v>568</v>
      </c>
      <c r="BZ53" s="155" t="s">
        <v>522</v>
      </c>
      <c r="CA53" s="81">
        <v>6</v>
      </c>
      <c r="CB53" s="81"/>
      <c r="CC53" s="81">
        <v>9</v>
      </c>
      <c r="CD53" s="81"/>
      <c r="CE53" s="81">
        <v>8</v>
      </c>
      <c r="CF53" s="81"/>
      <c r="CG53" s="81">
        <v>7</v>
      </c>
      <c r="CH53" s="81"/>
      <c r="CI53" s="81">
        <v>7</v>
      </c>
      <c r="CJ53" s="81"/>
      <c r="CK53" s="81">
        <v>7</v>
      </c>
      <c r="CL53" s="81"/>
      <c r="CM53" s="81">
        <v>6</v>
      </c>
      <c r="CN53" s="81"/>
      <c r="CO53" s="81">
        <f t="shared" si="31"/>
        <v>225</v>
      </c>
      <c r="CP53" s="82">
        <f t="shared" si="32"/>
        <v>7.03125</v>
      </c>
      <c r="CQ53" s="81">
        <v>8</v>
      </c>
      <c r="CR53" s="81"/>
      <c r="CS53" s="81">
        <v>8</v>
      </c>
      <c r="CT53" s="81"/>
      <c r="CU53" s="81">
        <v>7</v>
      </c>
      <c r="CV53" s="81"/>
      <c r="CW53" s="81">
        <v>7</v>
      </c>
      <c r="CX53" s="81"/>
      <c r="CY53" s="81">
        <v>7</v>
      </c>
      <c r="CZ53" s="81"/>
      <c r="DA53" s="81">
        <f t="shared" si="33"/>
        <v>171</v>
      </c>
      <c r="DB53" s="82">
        <f t="shared" si="34"/>
        <v>7.434782608695652</v>
      </c>
      <c r="DC53" s="82">
        <f t="shared" si="17"/>
        <v>7.2</v>
      </c>
      <c r="DD53" s="81"/>
      <c r="DE53" s="81"/>
      <c r="DF53" s="81"/>
      <c r="DG53" s="81"/>
      <c r="DH53" s="81"/>
      <c r="DI53" s="81"/>
      <c r="DJ53" s="81"/>
      <c r="DK53" s="81"/>
      <c r="DL53" s="81"/>
      <c r="DM53" s="81"/>
    </row>
    <row r="54" spans="1:117" ht="15.75">
      <c r="A54" s="4">
        <v>12</v>
      </c>
      <c r="B54" s="13" t="s">
        <v>295</v>
      </c>
      <c r="C54" s="24" t="s">
        <v>100</v>
      </c>
      <c r="D54" s="11">
        <v>33841</v>
      </c>
      <c r="E54" s="4" t="s">
        <v>101</v>
      </c>
      <c r="F54" s="13" t="s">
        <v>22</v>
      </c>
      <c r="G54" s="17" t="s">
        <v>35</v>
      </c>
      <c r="H54" s="81">
        <v>6</v>
      </c>
      <c r="I54" s="81"/>
      <c r="J54" s="81">
        <v>7</v>
      </c>
      <c r="K54" s="81"/>
      <c r="L54" s="81">
        <v>6</v>
      </c>
      <c r="M54" s="81"/>
      <c r="N54" s="81">
        <v>5</v>
      </c>
      <c r="O54" s="81"/>
      <c r="P54" s="81">
        <v>6</v>
      </c>
      <c r="Q54" s="81"/>
      <c r="R54" s="81">
        <v>5</v>
      </c>
      <c r="S54" s="81"/>
      <c r="T54" s="81">
        <v>6</v>
      </c>
      <c r="U54" s="81"/>
      <c r="V54" s="81">
        <f t="shared" si="18"/>
        <v>124</v>
      </c>
      <c r="W54" s="83">
        <f t="shared" si="19"/>
        <v>5.636363636363637</v>
      </c>
      <c r="X54" s="81">
        <v>7</v>
      </c>
      <c r="Y54" s="81"/>
      <c r="Z54" s="81">
        <v>7</v>
      </c>
      <c r="AA54" s="81"/>
      <c r="AB54" s="81">
        <v>6</v>
      </c>
      <c r="AC54" s="81"/>
      <c r="AD54" s="81">
        <v>5</v>
      </c>
      <c r="AE54" s="81"/>
      <c r="AF54" s="81">
        <v>5</v>
      </c>
      <c r="AG54" s="81"/>
      <c r="AH54" s="81">
        <v>8</v>
      </c>
      <c r="AI54" s="81"/>
      <c r="AJ54" s="81">
        <f t="shared" si="20"/>
        <v>146</v>
      </c>
      <c r="AK54" s="83">
        <f t="shared" si="21"/>
        <v>6.3478260869565215</v>
      </c>
      <c r="AL54" s="83">
        <f t="shared" si="22"/>
        <v>6</v>
      </c>
      <c r="AM54" s="43" t="str">
        <f t="shared" si="23"/>
        <v>TB Kh¸</v>
      </c>
      <c r="AN54" s="81">
        <f t="shared" si="24"/>
        <v>0</v>
      </c>
      <c r="AO54" s="44" t="str">
        <f t="shared" si="25"/>
        <v>Lªn líp</v>
      </c>
      <c r="AP54" s="81">
        <v>6</v>
      </c>
      <c r="AQ54" s="81"/>
      <c r="AR54" s="81">
        <v>7</v>
      </c>
      <c r="AS54" s="81"/>
      <c r="AT54" s="81">
        <v>6</v>
      </c>
      <c r="AU54" s="81"/>
      <c r="AV54" s="81">
        <v>6</v>
      </c>
      <c r="AW54" s="81"/>
      <c r="AX54" s="81">
        <v>7</v>
      </c>
      <c r="AY54" s="81"/>
      <c r="AZ54" s="81">
        <v>5</v>
      </c>
      <c r="BA54" s="81"/>
      <c r="BB54" s="81">
        <v>7</v>
      </c>
      <c r="BC54" s="81"/>
      <c r="BD54" s="81">
        <v>5</v>
      </c>
      <c r="BE54" s="81"/>
      <c r="BF54" s="81">
        <f t="shared" si="26"/>
        <v>181</v>
      </c>
      <c r="BG54" s="82">
        <f t="shared" si="27"/>
        <v>6.033333333333333</v>
      </c>
      <c r="BH54" s="81">
        <v>7</v>
      </c>
      <c r="BI54" s="81"/>
      <c r="BJ54" s="81">
        <v>6</v>
      </c>
      <c r="BK54" s="81"/>
      <c r="BL54" s="81">
        <v>6</v>
      </c>
      <c r="BM54" s="81">
        <v>4</v>
      </c>
      <c r="BN54" s="81">
        <v>6</v>
      </c>
      <c r="BO54" s="81"/>
      <c r="BP54" s="81">
        <v>8</v>
      </c>
      <c r="BQ54" s="81"/>
      <c r="BR54" s="81">
        <v>7</v>
      </c>
      <c r="BS54" s="81"/>
      <c r="BT54" s="81">
        <v>8</v>
      </c>
      <c r="BU54" s="81"/>
      <c r="BV54" s="81">
        <f t="shared" si="28"/>
        <v>178</v>
      </c>
      <c r="BW54" s="82">
        <f t="shared" si="29"/>
        <v>6.846153846153846</v>
      </c>
      <c r="BX54" s="82">
        <f t="shared" si="30"/>
        <v>6.410714285714286</v>
      </c>
      <c r="BY54" s="155" t="s">
        <v>568</v>
      </c>
      <c r="BZ54" s="155" t="s">
        <v>522</v>
      </c>
      <c r="CA54" s="81">
        <v>6</v>
      </c>
      <c r="CB54" s="81"/>
      <c r="CC54" s="81">
        <v>7</v>
      </c>
      <c r="CD54" s="81"/>
      <c r="CE54" s="81">
        <v>7</v>
      </c>
      <c r="CF54" s="81"/>
      <c r="CG54" s="81">
        <v>8</v>
      </c>
      <c r="CH54" s="81"/>
      <c r="CI54" s="81">
        <v>8</v>
      </c>
      <c r="CJ54" s="81"/>
      <c r="CK54" s="81">
        <v>7</v>
      </c>
      <c r="CL54" s="81"/>
      <c r="CM54" s="81">
        <v>7</v>
      </c>
      <c r="CN54" s="81"/>
      <c r="CO54" s="81">
        <f t="shared" si="31"/>
        <v>230</v>
      </c>
      <c r="CP54" s="82">
        <f t="shared" si="32"/>
        <v>7.1875</v>
      </c>
      <c r="CQ54" s="81">
        <v>9</v>
      </c>
      <c r="CR54" s="81"/>
      <c r="CS54" s="81">
        <v>7</v>
      </c>
      <c r="CT54" s="81"/>
      <c r="CU54" s="81">
        <v>5</v>
      </c>
      <c r="CV54" s="81"/>
      <c r="CW54" s="81">
        <v>8</v>
      </c>
      <c r="CX54" s="81"/>
      <c r="CY54" s="81">
        <v>8</v>
      </c>
      <c r="CZ54" s="81"/>
      <c r="DA54" s="81">
        <f t="shared" si="33"/>
        <v>170</v>
      </c>
      <c r="DB54" s="82">
        <f t="shared" si="34"/>
        <v>7.391304347826087</v>
      </c>
      <c r="DC54" s="82">
        <f t="shared" si="17"/>
        <v>7.2727272727272725</v>
      </c>
      <c r="DD54" s="81"/>
      <c r="DE54" s="81"/>
      <c r="DF54" s="81"/>
      <c r="DG54" s="81"/>
      <c r="DH54" s="81"/>
      <c r="DI54" s="81"/>
      <c r="DJ54" s="81"/>
      <c r="DK54" s="81"/>
      <c r="DL54" s="81"/>
      <c r="DM54" s="81"/>
    </row>
    <row r="55" spans="1:117" ht="15.75">
      <c r="A55" s="4">
        <v>63</v>
      </c>
      <c r="B55" s="13" t="s">
        <v>225</v>
      </c>
      <c r="C55" s="24" t="s">
        <v>351</v>
      </c>
      <c r="D55" s="11">
        <v>33945</v>
      </c>
      <c r="E55" s="4" t="s">
        <v>101</v>
      </c>
      <c r="F55" s="13" t="s">
        <v>103</v>
      </c>
      <c r="G55" s="17" t="s">
        <v>35</v>
      </c>
      <c r="H55" s="81">
        <v>6</v>
      </c>
      <c r="I55" s="81"/>
      <c r="J55" s="81">
        <v>6</v>
      </c>
      <c r="K55" s="81"/>
      <c r="L55" s="81">
        <v>6</v>
      </c>
      <c r="M55" s="81"/>
      <c r="N55" s="81">
        <v>5</v>
      </c>
      <c r="O55" s="81"/>
      <c r="P55" s="81">
        <v>7</v>
      </c>
      <c r="Q55" s="81"/>
      <c r="R55" s="81">
        <v>6</v>
      </c>
      <c r="S55" s="81"/>
      <c r="T55" s="81">
        <v>7</v>
      </c>
      <c r="U55" s="81"/>
      <c r="V55" s="81">
        <f t="shared" si="18"/>
        <v>136</v>
      </c>
      <c r="W55" s="83">
        <f t="shared" si="19"/>
        <v>6.181818181818182</v>
      </c>
      <c r="X55" s="81">
        <v>6</v>
      </c>
      <c r="Y55" s="81"/>
      <c r="Z55" s="81">
        <v>6</v>
      </c>
      <c r="AA55" s="81"/>
      <c r="AB55" s="81">
        <v>5</v>
      </c>
      <c r="AC55" s="81"/>
      <c r="AD55" s="81">
        <v>6</v>
      </c>
      <c r="AE55" s="81"/>
      <c r="AF55" s="81">
        <v>5</v>
      </c>
      <c r="AG55" s="81"/>
      <c r="AH55" s="81">
        <v>5</v>
      </c>
      <c r="AI55" s="81"/>
      <c r="AJ55" s="81">
        <f t="shared" si="20"/>
        <v>124</v>
      </c>
      <c r="AK55" s="83">
        <f t="shared" si="21"/>
        <v>5.391304347826087</v>
      </c>
      <c r="AL55" s="83">
        <f t="shared" si="22"/>
        <v>5.777777777777778</v>
      </c>
      <c r="AM55" s="43" t="str">
        <f t="shared" si="23"/>
        <v>Trung b×nh</v>
      </c>
      <c r="AN55" s="81">
        <f t="shared" si="24"/>
        <v>0</v>
      </c>
      <c r="AO55" s="44" t="str">
        <f t="shared" si="25"/>
        <v>Lªn líp</v>
      </c>
      <c r="AP55" s="81">
        <v>6</v>
      </c>
      <c r="AQ55" s="81">
        <v>4</v>
      </c>
      <c r="AR55" s="81">
        <v>7</v>
      </c>
      <c r="AS55" s="81"/>
      <c r="AT55" s="81">
        <v>7</v>
      </c>
      <c r="AU55" s="81"/>
      <c r="AV55" s="81">
        <v>6</v>
      </c>
      <c r="AW55" s="81"/>
      <c r="AX55" s="81">
        <v>8</v>
      </c>
      <c r="AY55" s="81"/>
      <c r="AZ55" s="81">
        <v>7</v>
      </c>
      <c r="BA55" s="81"/>
      <c r="BB55" s="81">
        <v>7</v>
      </c>
      <c r="BC55" s="81"/>
      <c r="BD55" s="81">
        <v>5</v>
      </c>
      <c r="BE55" s="81">
        <v>4</v>
      </c>
      <c r="BF55" s="81">
        <f t="shared" si="26"/>
        <v>197</v>
      </c>
      <c r="BG55" s="82">
        <f t="shared" si="27"/>
        <v>6.566666666666666</v>
      </c>
      <c r="BH55" s="81">
        <v>7</v>
      </c>
      <c r="BI55" s="81"/>
      <c r="BJ55" s="81">
        <v>7</v>
      </c>
      <c r="BK55" s="81"/>
      <c r="BL55" s="81">
        <v>5</v>
      </c>
      <c r="BM55" s="81"/>
      <c r="BN55" s="81">
        <v>6</v>
      </c>
      <c r="BO55" s="81"/>
      <c r="BP55" s="81">
        <v>9</v>
      </c>
      <c r="BQ55" s="81"/>
      <c r="BR55" s="81">
        <v>7</v>
      </c>
      <c r="BS55" s="81"/>
      <c r="BT55" s="81">
        <v>6</v>
      </c>
      <c r="BU55" s="81"/>
      <c r="BV55" s="81">
        <f t="shared" si="28"/>
        <v>177</v>
      </c>
      <c r="BW55" s="82">
        <f t="shared" si="29"/>
        <v>6.8076923076923075</v>
      </c>
      <c r="BX55" s="82">
        <f t="shared" si="30"/>
        <v>6.678571428571429</v>
      </c>
      <c r="BY55" s="155" t="s">
        <v>568</v>
      </c>
      <c r="BZ55" s="155" t="s">
        <v>522</v>
      </c>
      <c r="CA55" s="81">
        <v>7</v>
      </c>
      <c r="CB55" s="81">
        <v>3</v>
      </c>
      <c r="CC55" s="81">
        <v>7</v>
      </c>
      <c r="CD55" s="81"/>
      <c r="CE55" s="81">
        <v>5</v>
      </c>
      <c r="CF55" s="81"/>
      <c r="CG55" s="81">
        <v>5</v>
      </c>
      <c r="CH55" s="81"/>
      <c r="CI55" s="81">
        <v>6</v>
      </c>
      <c r="CJ55" s="81"/>
      <c r="CK55" s="81">
        <v>5</v>
      </c>
      <c r="CL55" s="81"/>
      <c r="CM55" s="81">
        <v>7</v>
      </c>
      <c r="CN55" s="81"/>
      <c r="CO55" s="81">
        <f t="shared" si="31"/>
        <v>192</v>
      </c>
      <c r="CP55" s="82">
        <f t="shared" si="32"/>
        <v>6</v>
      </c>
      <c r="CQ55" s="81">
        <v>7</v>
      </c>
      <c r="CR55" s="81"/>
      <c r="CS55" s="81">
        <v>8</v>
      </c>
      <c r="CT55" s="81"/>
      <c r="CU55" s="81">
        <v>7</v>
      </c>
      <c r="CV55" s="81"/>
      <c r="CW55" s="81">
        <v>6</v>
      </c>
      <c r="CX55" s="81"/>
      <c r="CY55" s="81">
        <v>8</v>
      </c>
      <c r="CZ55" s="81"/>
      <c r="DA55" s="81">
        <f t="shared" si="33"/>
        <v>170</v>
      </c>
      <c r="DB55" s="82">
        <f t="shared" si="34"/>
        <v>7.391304347826087</v>
      </c>
      <c r="DC55" s="82">
        <f t="shared" si="17"/>
        <v>6.581818181818182</v>
      </c>
      <c r="DD55" s="81"/>
      <c r="DE55" s="81"/>
      <c r="DF55" s="81"/>
      <c r="DG55" s="81"/>
      <c r="DH55" s="81"/>
      <c r="DI55" s="81"/>
      <c r="DJ55" s="81"/>
      <c r="DK55" s="81"/>
      <c r="DL55" s="81"/>
      <c r="DM55" s="81"/>
    </row>
    <row r="56" spans="1:117" ht="15.75">
      <c r="A56" s="4">
        <v>39</v>
      </c>
      <c r="B56" s="13" t="s">
        <v>168</v>
      </c>
      <c r="C56" s="24" t="s">
        <v>323</v>
      </c>
      <c r="D56" s="11">
        <v>33735</v>
      </c>
      <c r="E56" s="4" t="s">
        <v>101</v>
      </c>
      <c r="F56" s="13" t="s">
        <v>22</v>
      </c>
      <c r="G56" s="17" t="s">
        <v>35</v>
      </c>
      <c r="H56" s="81">
        <v>5</v>
      </c>
      <c r="I56" s="81"/>
      <c r="J56" s="81">
        <v>6</v>
      </c>
      <c r="K56" s="81"/>
      <c r="L56" s="81">
        <v>8</v>
      </c>
      <c r="M56" s="81"/>
      <c r="N56" s="81">
        <v>5</v>
      </c>
      <c r="O56" s="81"/>
      <c r="P56" s="81">
        <v>6</v>
      </c>
      <c r="Q56" s="81"/>
      <c r="R56" s="81">
        <v>6</v>
      </c>
      <c r="S56" s="81"/>
      <c r="T56" s="81">
        <v>8</v>
      </c>
      <c r="U56" s="81"/>
      <c r="V56" s="81">
        <f t="shared" si="18"/>
        <v>151</v>
      </c>
      <c r="W56" s="83">
        <f t="shared" si="19"/>
        <v>6.863636363636363</v>
      </c>
      <c r="X56" s="81">
        <v>6</v>
      </c>
      <c r="Y56" s="81"/>
      <c r="Z56" s="81">
        <v>6</v>
      </c>
      <c r="AA56" s="81"/>
      <c r="AB56" s="81">
        <v>7</v>
      </c>
      <c r="AC56" s="81"/>
      <c r="AD56" s="81">
        <v>6</v>
      </c>
      <c r="AE56" s="81"/>
      <c r="AF56" s="81">
        <v>5</v>
      </c>
      <c r="AG56" s="81"/>
      <c r="AH56" s="81">
        <v>6</v>
      </c>
      <c r="AI56" s="81"/>
      <c r="AJ56" s="81">
        <f t="shared" si="20"/>
        <v>137</v>
      </c>
      <c r="AK56" s="83">
        <f t="shared" si="21"/>
        <v>5.956521739130435</v>
      </c>
      <c r="AL56" s="83">
        <f t="shared" si="22"/>
        <v>6.4</v>
      </c>
      <c r="AM56" s="43" t="str">
        <f t="shared" si="23"/>
        <v>TB Kh¸</v>
      </c>
      <c r="AN56" s="81">
        <f t="shared" si="24"/>
        <v>0</v>
      </c>
      <c r="AO56" s="44" t="str">
        <f t="shared" si="25"/>
        <v>Lªn líp</v>
      </c>
      <c r="AP56" s="81">
        <v>6</v>
      </c>
      <c r="AQ56" s="81"/>
      <c r="AR56" s="81">
        <v>8</v>
      </c>
      <c r="AS56" s="81"/>
      <c r="AT56" s="81">
        <v>7</v>
      </c>
      <c r="AU56" s="81"/>
      <c r="AV56" s="81">
        <v>6</v>
      </c>
      <c r="AW56" s="81"/>
      <c r="AX56" s="81">
        <v>8</v>
      </c>
      <c r="AY56" s="81"/>
      <c r="AZ56" s="81">
        <v>6</v>
      </c>
      <c r="BA56" s="81"/>
      <c r="BB56" s="81">
        <v>7</v>
      </c>
      <c r="BC56" s="81"/>
      <c r="BD56" s="81">
        <v>5</v>
      </c>
      <c r="BE56" s="81"/>
      <c r="BF56" s="81">
        <f t="shared" si="26"/>
        <v>196</v>
      </c>
      <c r="BG56" s="82">
        <f t="shared" si="27"/>
        <v>6.533333333333333</v>
      </c>
      <c r="BH56" s="81">
        <v>6</v>
      </c>
      <c r="BI56" s="81"/>
      <c r="BJ56" s="81">
        <v>6</v>
      </c>
      <c r="BK56" s="81"/>
      <c r="BL56" s="81">
        <v>5</v>
      </c>
      <c r="BM56" s="81"/>
      <c r="BN56" s="81">
        <v>7</v>
      </c>
      <c r="BO56" s="81"/>
      <c r="BP56" s="81">
        <v>8</v>
      </c>
      <c r="BQ56" s="81"/>
      <c r="BR56" s="81">
        <v>7</v>
      </c>
      <c r="BS56" s="81"/>
      <c r="BT56" s="81">
        <v>6</v>
      </c>
      <c r="BU56" s="81"/>
      <c r="BV56" s="81">
        <f t="shared" si="28"/>
        <v>169</v>
      </c>
      <c r="BW56" s="82">
        <f t="shared" si="29"/>
        <v>6.5</v>
      </c>
      <c r="BX56" s="82">
        <f t="shared" si="30"/>
        <v>6.517857142857143</v>
      </c>
      <c r="BY56" s="155" t="s">
        <v>568</v>
      </c>
      <c r="BZ56" s="155" t="s">
        <v>522</v>
      </c>
      <c r="CA56" s="81">
        <v>8</v>
      </c>
      <c r="CB56" s="81"/>
      <c r="CC56" s="81">
        <v>9</v>
      </c>
      <c r="CD56" s="81"/>
      <c r="CE56" s="81">
        <v>7</v>
      </c>
      <c r="CF56" s="81"/>
      <c r="CG56" s="81">
        <v>7</v>
      </c>
      <c r="CH56" s="81"/>
      <c r="CI56" s="81">
        <v>8</v>
      </c>
      <c r="CJ56" s="81"/>
      <c r="CK56" s="81">
        <v>7</v>
      </c>
      <c r="CL56" s="81"/>
      <c r="CM56" s="81">
        <v>9</v>
      </c>
      <c r="CN56" s="81"/>
      <c r="CO56" s="81">
        <f t="shared" si="31"/>
        <v>252</v>
      </c>
      <c r="CP56" s="82">
        <f t="shared" si="32"/>
        <v>7.875</v>
      </c>
      <c r="CQ56" s="81">
        <v>8</v>
      </c>
      <c r="CR56" s="81"/>
      <c r="CS56" s="81">
        <v>5</v>
      </c>
      <c r="CT56" s="81"/>
      <c r="CU56" s="81">
        <v>8</v>
      </c>
      <c r="CV56" s="81"/>
      <c r="CW56" s="81">
        <v>9</v>
      </c>
      <c r="CX56" s="81"/>
      <c r="CY56" s="81">
        <v>8</v>
      </c>
      <c r="CZ56" s="81"/>
      <c r="DA56" s="81">
        <f t="shared" si="33"/>
        <v>169</v>
      </c>
      <c r="DB56" s="82">
        <f t="shared" si="34"/>
        <v>7.3478260869565215</v>
      </c>
      <c r="DC56" s="82">
        <f t="shared" si="17"/>
        <v>7.654545454545454</v>
      </c>
      <c r="DD56" s="81"/>
      <c r="DE56" s="81"/>
      <c r="DF56" s="81"/>
      <c r="DG56" s="81"/>
      <c r="DH56" s="81"/>
      <c r="DI56" s="81"/>
      <c r="DJ56" s="81"/>
      <c r="DK56" s="81"/>
      <c r="DL56" s="81"/>
      <c r="DM56" s="81"/>
    </row>
    <row r="57" spans="1:117" ht="15.75">
      <c r="A57" s="4">
        <v>51</v>
      </c>
      <c r="B57" s="13" t="s">
        <v>336</v>
      </c>
      <c r="C57" s="24" t="s">
        <v>178</v>
      </c>
      <c r="D57" s="11">
        <v>33646</v>
      </c>
      <c r="E57" s="4" t="s">
        <v>101</v>
      </c>
      <c r="F57" s="13" t="s">
        <v>44</v>
      </c>
      <c r="G57" s="17" t="s">
        <v>35</v>
      </c>
      <c r="H57" s="81">
        <v>6</v>
      </c>
      <c r="I57" s="81"/>
      <c r="J57" s="81">
        <v>7</v>
      </c>
      <c r="K57" s="81"/>
      <c r="L57" s="81">
        <v>8</v>
      </c>
      <c r="M57" s="81"/>
      <c r="N57" s="81">
        <v>5</v>
      </c>
      <c r="O57" s="81">
        <v>3</v>
      </c>
      <c r="P57" s="81">
        <v>6</v>
      </c>
      <c r="Q57" s="81"/>
      <c r="R57" s="81">
        <v>5</v>
      </c>
      <c r="S57" s="81"/>
      <c r="T57" s="81">
        <v>7</v>
      </c>
      <c r="U57" s="81">
        <v>4</v>
      </c>
      <c r="V57" s="81">
        <f t="shared" si="18"/>
        <v>142</v>
      </c>
      <c r="W57" s="83">
        <f t="shared" si="19"/>
        <v>6.454545454545454</v>
      </c>
      <c r="X57" s="81">
        <v>8</v>
      </c>
      <c r="Y57" s="81"/>
      <c r="Z57" s="81">
        <v>7</v>
      </c>
      <c r="AA57" s="81"/>
      <c r="AB57" s="81">
        <v>5</v>
      </c>
      <c r="AC57" s="81"/>
      <c r="AD57" s="81">
        <v>6</v>
      </c>
      <c r="AE57" s="81">
        <v>4</v>
      </c>
      <c r="AF57" s="81">
        <v>5</v>
      </c>
      <c r="AG57" s="81"/>
      <c r="AH57" s="81">
        <v>6</v>
      </c>
      <c r="AI57" s="81">
        <v>4</v>
      </c>
      <c r="AJ57" s="81">
        <f t="shared" si="20"/>
        <v>138</v>
      </c>
      <c r="AK57" s="83">
        <f t="shared" si="21"/>
        <v>6</v>
      </c>
      <c r="AL57" s="83">
        <f t="shared" si="22"/>
        <v>6.222222222222222</v>
      </c>
      <c r="AM57" s="43" t="str">
        <f t="shared" si="23"/>
        <v>TB Kh¸</v>
      </c>
      <c r="AN57" s="81">
        <f t="shared" si="24"/>
        <v>0</v>
      </c>
      <c r="AO57" s="44" t="str">
        <f t="shared" si="25"/>
        <v>Lªn líp</v>
      </c>
      <c r="AP57" s="81">
        <v>6</v>
      </c>
      <c r="AQ57" s="81"/>
      <c r="AR57" s="81">
        <v>6</v>
      </c>
      <c r="AS57" s="81"/>
      <c r="AT57" s="81">
        <v>6</v>
      </c>
      <c r="AU57" s="81"/>
      <c r="AV57" s="81">
        <v>6</v>
      </c>
      <c r="AW57" s="81"/>
      <c r="AX57" s="81">
        <v>5</v>
      </c>
      <c r="AY57" s="81"/>
      <c r="AZ57" s="81">
        <v>5</v>
      </c>
      <c r="BA57" s="81"/>
      <c r="BB57" s="81">
        <v>7</v>
      </c>
      <c r="BC57" s="81"/>
      <c r="BD57" s="81">
        <v>6</v>
      </c>
      <c r="BE57" s="81">
        <v>4</v>
      </c>
      <c r="BF57" s="81">
        <f t="shared" si="26"/>
        <v>176</v>
      </c>
      <c r="BG57" s="82">
        <f t="shared" si="27"/>
        <v>5.866666666666666</v>
      </c>
      <c r="BH57" s="81">
        <v>6</v>
      </c>
      <c r="BI57" s="81"/>
      <c r="BJ57" s="81">
        <v>6</v>
      </c>
      <c r="BK57" s="81"/>
      <c r="BL57" s="81">
        <v>5</v>
      </c>
      <c r="BM57" s="81">
        <v>4</v>
      </c>
      <c r="BN57" s="81">
        <v>7</v>
      </c>
      <c r="BO57" s="81"/>
      <c r="BP57" s="81">
        <v>7</v>
      </c>
      <c r="BQ57" s="81"/>
      <c r="BR57" s="81">
        <v>6</v>
      </c>
      <c r="BS57" s="81"/>
      <c r="BT57" s="81">
        <v>7</v>
      </c>
      <c r="BU57" s="81"/>
      <c r="BV57" s="81">
        <f t="shared" si="28"/>
        <v>164</v>
      </c>
      <c r="BW57" s="82">
        <f t="shared" si="29"/>
        <v>6.3076923076923075</v>
      </c>
      <c r="BX57" s="82">
        <f t="shared" si="30"/>
        <v>6.071428571428571</v>
      </c>
      <c r="BY57" s="155" t="s">
        <v>568</v>
      </c>
      <c r="BZ57" s="155" t="s">
        <v>522</v>
      </c>
      <c r="CA57" s="81">
        <v>6</v>
      </c>
      <c r="CB57" s="81"/>
      <c r="CC57" s="81">
        <v>7</v>
      </c>
      <c r="CD57" s="81"/>
      <c r="CE57" s="81">
        <v>7</v>
      </c>
      <c r="CF57" s="81"/>
      <c r="CG57" s="81">
        <v>6</v>
      </c>
      <c r="CH57" s="81"/>
      <c r="CI57" s="81">
        <v>6</v>
      </c>
      <c r="CJ57" s="81"/>
      <c r="CK57" s="81">
        <v>6</v>
      </c>
      <c r="CL57" s="81"/>
      <c r="CM57" s="81">
        <v>5</v>
      </c>
      <c r="CN57" s="81"/>
      <c r="CO57" s="81">
        <f t="shared" si="31"/>
        <v>193</v>
      </c>
      <c r="CP57" s="82">
        <f t="shared" si="32"/>
        <v>6.03125</v>
      </c>
      <c r="CQ57" s="81">
        <v>7</v>
      </c>
      <c r="CR57" s="81"/>
      <c r="CS57" s="81">
        <v>5</v>
      </c>
      <c r="CT57" s="81"/>
      <c r="CU57" s="81">
        <v>9</v>
      </c>
      <c r="CV57" s="81"/>
      <c r="CW57" s="81">
        <v>9</v>
      </c>
      <c r="CX57" s="81"/>
      <c r="CY57" s="81">
        <v>8</v>
      </c>
      <c r="CZ57" s="81"/>
      <c r="DA57" s="81">
        <f t="shared" si="33"/>
        <v>169</v>
      </c>
      <c r="DB57" s="82">
        <f t="shared" si="34"/>
        <v>7.3478260869565215</v>
      </c>
      <c r="DC57" s="82">
        <f t="shared" si="17"/>
        <v>6.581818181818182</v>
      </c>
      <c r="DD57" s="81"/>
      <c r="DE57" s="81"/>
      <c r="DF57" s="81"/>
      <c r="DG57" s="81"/>
      <c r="DH57" s="81"/>
      <c r="DI57" s="81"/>
      <c r="DJ57" s="81"/>
      <c r="DK57" s="81"/>
      <c r="DL57" s="81"/>
      <c r="DM57" s="81"/>
    </row>
    <row r="58" spans="1:117" ht="15.75">
      <c r="A58" s="4">
        <v>24</v>
      </c>
      <c r="B58" s="13" t="s">
        <v>168</v>
      </c>
      <c r="C58" s="24" t="s">
        <v>304</v>
      </c>
      <c r="D58" s="11">
        <v>33824</v>
      </c>
      <c r="E58" s="4" t="s">
        <v>101</v>
      </c>
      <c r="F58" s="13" t="s">
        <v>22</v>
      </c>
      <c r="G58" s="17" t="s">
        <v>35</v>
      </c>
      <c r="H58" s="81">
        <v>7</v>
      </c>
      <c r="I58" s="81"/>
      <c r="J58" s="81">
        <v>6</v>
      </c>
      <c r="K58" s="81"/>
      <c r="L58" s="81">
        <v>7</v>
      </c>
      <c r="M58" s="81"/>
      <c r="N58" s="81">
        <v>5</v>
      </c>
      <c r="O58" s="81"/>
      <c r="P58" s="81">
        <v>7</v>
      </c>
      <c r="Q58" s="81"/>
      <c r="R58" s="81">
        <v>7</v>
      </c>
      <c r="S58" s="81"/>
      <c r="T58" s="81">
        <v>6</v>
      </c>
      <c r="U58" s="81"/>
      <c r="V58" s="81">
        <f t="shared" si="18"/>
        <v>144</v>
      </c>
      <c r="W58" s="83">
        <f t="shared" si="19"/>
        <v>6.545454545454546</v>
      </c>
      <c r="X58" s="81">
        <v>8</v>
      </c>
      <c r="Y58" s="81"/>
      <c r="Z58" s="81">
        <v>7</v>
      </c>
      <c r="AA58" s="81"/>
      <c r="AB58" s="81">
        <v>6</v>
      </c>
      <c r="AC58" s="81"/>
      <c r="AD58" s="81">
        <v>7</v>
      </c>
      <c r="AE58" s="81"/>
      <c r="AF58" s="81">
        <v>6</v>
      </c>
      <c r="AG58" s="81"/>
      <c r="AH58" s="81">
        <v>7</v>
      </c>
      <c r="AI58" s="81"/>
      <c r="AJ58" s="81">
        <f t="shared" si="20"/>
        <v>155</v>
      </c>
      <c r="AK58" s="83">
        <f t="shared" si="21"/>
        <v>6.739130434782608</v>
      </c>
      <c r="AL58" s="83">
        <f t="shared" si="22"/>
        <v>6.644444444444445</v>
      </c>
      <c r="AM58" s="43" t="str">
        <f t="shared" si="23"/>
        <v>TB Kh¸</v>
      </c>
      <c r="AN58" s="81">
        <f t="shared" si="24"/>
        <v>0</v>
      </c>
      <c r="AO58" s="44" t="str">
        <f t="shared" si="25"/>
        <v>Lªn líp</v>
      </c>
      <c r="AP58" s="81">
        <v>7</v>
      </c>
      <c r="AQ58" s="81"/>
      <c r="AR58" s="81">
        <v>7</v>
      </c>
      <c r="AS58" s="81"/>
      <c r="AT58" s="81">
        <v>5</v>
      </c>
      <c r="AU58" s="81"/>
      <c r="AV58" s="81">
        <v>7</v>
      </c>
      <c r="AW58" s="81"/>
      <c r="AX58" s="81">
        <v>6</v>
      </c>
      <c r="AY58" s="81"/>
      <c r="AZ58" s="81">
        <v>6</v>
      </c>
      <c r="BA58" s="81"/>
      <c r="BB58" s="81">
        <v>7</v>
      </c>
      <c r="BC58" s="81"/>
      <c r="BD58" s="81">
        <v>5</v>
      </c>
      <c r="BE58" s="81"/>
      <c r="BF58" s="81">
        <f t="shared" si="26"/>
        <v>185</v>
      </c>
      <c r="BG58" s="82">
        <f t="shared" si="27"/>
        <v>6.166666666666667</v>
      </c>
      <c r="BH58" s="81">
        <v>6</v>
      </c>
      <c r="BI58" s="81"/>
      <c r="BJ58" s="81">
        <v>6</v>
      </c>
      <c r="BK58" s="81"/>
      <c r="BL58" s="81">
        <v>6</v>
      </c>
      <c r="BM58" s="81">
        <v>4</v>
      </c>
      <c r="BN58" s="81">
        <v>5</v>
      </c>
      <c r="BO58" s="81"/>
      <c r="BP58" s="81">
        <v>6</v>
      </c>
      <c r="BQ58" s="81"/>
      <c r="BR58" s="81">
        <v>7</v>
      </c>
      <c r="BS58" s="81"/>
      <c r="BT58" s="81">
        <v>5</v>
      </c>
      <c r="BU58" s="81"/>
      <c r="BV58" s="81">
        <f t="shared" si="28"/>
        <v>152</v>
      </c>
      <c r="BW58" s="82">
        <f t="shared" si="29"/>
        <v>5.846153846153846</v>
      </c>
      <c r="BX58" s="82">
        <f t="shared" si="30"/>
        <v>6.017857142857143</v>
      </c>
      <c r="BY58" s="155" t="s">
        <v>568</v>
      </c>
      <c r="BZ58" s="155" t="s">
        <v>522</v>
      </c>
      <c r="CA58" s="81">
        <v>5</v>
      </c>
      <c r="CB58" s="81"/>
      <c r="CC58" s="81">
        <v>5</v>
      </c>
      <c r="CD58" s="81"/>
      <c r="CE58" s="81">
        <v>8</v>
      </c>
      <c r="CF58" s="81"/>
      <c r="CG58" s="81">
        <v>6</v>
      </c>
      <c r="CH58" s="81">
        <v>4</v>
      </c>
      <c r="CI58" s="81">
        <v>7</v>
      </c>
      <c r="CJ58" s="81"/>
      <c r="CK58" s="81">
        <v>7</v>
      </c>
      <c r="CL58" s="81"/>
      <c r="CM58" s="81">
        <v>6</v>
      </c>
      <c r="CN58" s="81"/>
      <c r="CO58" s="81">
        <f t="shared" si="31"/>
        <v>199</v>
      </c>
      <c r="CP58" s="82">
        <f t="shared" si="32"/>
        <v>6.21875</v>
      </c>
      <c r="CQ58" s="81">
        <v>8</v>
      </c>
      <c r="CR58" s="81"/>
      <c r="CS58" s="81">
        <v>7</v>
      </c>
      <c r="CT58" s="81"/>
      <c r="CU58" s="81">
        <v>7</v>
      </c>
      <c r="CV58" s="81"/>
      <c r="CW58" s="81">
        <v>8</v>
      </c>
      <c r="CX58" s="81"/>
      <c r="CY58" s="81">
        <v>7</v>
      </c>
      <c r="CZ58" s="81"/>
      <c r="DA58" s="81">
        <f t="shared" si="33"/>
        <v>168</v>
      </c>
      <c r="DB58" s="82">
        <f t="shared" si="34"/>
        <v>7.304347826086956</v>
      </c>
      <c r="DC58" s="82">
        <f t="shared" si="17"/>
        <v>6.672727272727273</v>
      </c>
      <c r="DD58" s="81"/>
      <c r="DE58" s="81"/>
      <c r="DF58" s="81"/>
      <c r="DG58" s="81"/>
      <c r="DH58" s="81"/>
      <c r="DI58" s="81"/>
      <c r="DJ58" s="81"/>
      <c r="DK58" s="81"/>
      <c r="DL58" s="81"/>
      <c r="DM58" s="81"/>
    </row>
    <row r="59" spans="1:117" ht="15.75">
      <c r="A59" s="4">
        <v>54</v>
      </c>
      <c r="B59" s="13" t="s">
        <v>10</v>
      </c>
      <c r="C59" s="24" t="s">
        <v>93</v>
      </c>
      <c r="D59" s="11">
        <v>33885</v>
      </c>
      <c r="E59" s="4" t="s">
        <v>48</v>
      </c>
      <c r="F59" s="13" t="s">
        <v>103</v>
      </c>
      <c r="G59" s="17" t="s">
        <v>35</v>
      </c>
      <c r="H59" s="81">
        <v>6</v>
      </c>
      <c r="I59" s="81"/>
      <c r="J59" s="81">
        <v>7</v>
      </c>
      <c r="K59" s="81"/>
      <c r="L59" s="81">
        <v>5</v>
      </c>
      <c r="M59" s="81"/>
      <c r="N59" s="81">
        <v>7</v>
      </c>
      <c r="O59" s="81"/>
      <c r="P59" s="81">
        <v>6</v>
      </c>
      <c r="Q59" s="81"/>
      <c r="R59" s="81">
        <v>6</v>
      </c>
      <c r="S59" s="81"/>
      <c r="T59" s="81">
        <v>6</v>
      </c>
      <c r="U59" s="81"/>
      <c r="V59" s="81">
        <f t="shared" si="18"/>
        <v>128</v>
      </c>
      <c r="W59" s="83">
        <f t="shared" si="19"/>
        <v>5.818181818181818</v>
      </c>
      <c r="X59" s="81">
        <v>5</v>
      </c>
      <c r="Y59" s="81"/>
      <c r="Z59" s="81">
        <v>6</v>
      </c>
      <c r="AA59" s="81"/>
      <c r="AB59" s="81">
        <v>7</v>
      </c>
      <c r="AC59" s="81" t="s">
        <v>503</v>
      </c>
      <c r="AD59" s="81">
        <v>5</v>
      </c>
      <c r="AE59" s="81"/>
      <c r="AF59" s="81">
        <v>5</v>
      </c>
      <c r="AG59" s="81">
        <v>4</v>
      </c>
      <c r="AH59" s="81">
        <v>5</v>
      </c>
      <c r="AI59" s="81"/>
      <c r="AJ59" s="81">
        <f t="shared" si="20"/>
        <v>126</v>
      </c>
      <c r="AK59" s="83">
        <f t="shared" si="21"/>
        <v>5.478260869565218</v>
      </c>
      <c r="AL59" s="83">
        <f t="shared" si="22"/>
        <v>5.644444444444445</v>
      </c>
      <c r="AM59" s="43" t="str">
        <f t="shared" si="23"/>
        <v>Trung b×nh</v>
      </c>
      <c r="AN59" s="81">
        <f t="shared" si="24"/>
        <v>0</v>
      </c>
      <c r="AO59" s="44" t="str">
        <f t="shared" si="25"/>
        <v>Lªn líp</v>
      </c>
      <c r="AP59" s="81">
        <v>6</v>
      </c>
      <c r="AQ59" s="81"/>
      <c r="AR59" s="81">
        <v>6</v>
      </c>
      <c r="AS59" s="81"/>
      <c r="AT59" s="81">
        <v>5</v>
      </c>
      <c r="AU59" s="81"/>
      <c r="AV59" s="81">
        <v>6</v>
      </c>
      <c r="AW59" s="81"/>
      <c r="AX59" s="81">
        <v>5</v>
      </c>
      <c r="AY59" s="81"/>
      <c r="AZ59" s="81">
        <v>7</v>
      </c>
      <c r="BA59" s="81"/>
      <c r="BB59" s="81">
        <v>7</v>
      </c>
      <c r="BC59" s="81"/>
      <c r="BD59" s="81">
        <v>6</v>
      </c>
      <c r="BE59" s="81"/>
      <c r="BF59" s="81">
        <f t="shared" si="26"/>
        <v>179</v>
      </c>
      <c r="BG59" s="82">
        <f t="shared" si="27"/>
        <v>5.966666666666667</v>
      </c>
      <c r="BH59" s="81">
        <v>6</v>
      </c>
      <c r="BI59" s="81"/>
      <c r="BJ59" s="81">
        <v>5</v>
      </c>
      <c r="BK59" s="81"/>
      <c r="BL59" s="81">
        <v>5</v>
      </c>
      <c r="BM59" s="81">
        <v>4</v>
      </c>
      <c r="BN59" s="81">
        <v>6</v>
      </c>
      <c r="BO59" s="81"/>
      <c r="BP59" s="81">
        <v>7</v>
      </c>
      <c r="BQ59" s="81"/>
      <c r="BR59" s="81">
        <v>7</v>
      </c>
      <c r="BS59" s="81"/>
      <c r="BT59" s="81">
        <v>7</v>
      </c>
      <c r="BU59" s="81"/>
      <c r="BV59" s="81">
        <f t="shared" si="28"/>
        <v>159</v>
      </c>
      <c r="BW59" s="82">
        <f t="shared" si="29"/>
        <v>6.115384615384615</v>
      </c>
      <c r="BX59" s="82">
        <f t="shared" si="30"/>
        <v>6.035714285714286</v>
      </c>
      <c r="BY59" s="155" t="s">
        <v>568</v>
      </c>
      <c r="BZ59" s="155" t="s">
        <v>522</v>
      </c>
      <c r="CA59" s="81">
        <v>6</v>
      </c>
      <c r="CB59" s="81"/>
      <c r="CC59" s="81">
        <v>7</v>
      </c>
      <c r="CD59" s="81"/>
      <c r="CE59" s="81">
        <v>7</v>
      </c>
      <c r="CF59" s="81"/>
      <c r="CG59" s="81">
        <v>6</v>
      </c>
      <c r="CH59" s="81">
        <v>4</v>
      </c>
      <c r="CI59" s="81">
        <v>6</v>
      </c>
      <c r="CJ59" s="81"/>
      <c r="CK59" s="81">
        <v>5</v>
      </c>
      <c r="CL59" s="81"/>
      <c r="CM59" s="81">
        <v>6</v>
      </c>
      <c r="CN59" s="81"/>
      <c r="CO59" s="81">
        <f t="shared" si="31"/>
        <v>194</v>
      </c>
      <c r="CP59" s="82">
        <f t="shared" si="32"/>
        <v>6.0625</v>
      </c>
      <c r="CQ59" s="81">
        <v>7</v>
      </c>
      <c r="CR59" s="81"/>
      <c r="CS59" s="81">
        <v>7</v>
      </c>
      <c r="CT59" s="81"/>
      <c r="CU59" s="81">
        <v>6</v>
      </c>
      <c r="CV59" s="81"/>
      <c r="CW59" s="81">
        <v>6</v>
      </c>
      <c r="CX59" s="81"/>
      <c r="CY59" s="81">
        <v>9</v>
      </c>
      <c r="CZ59" s="81"/>
      <c r="DA59" s="81">
        <f t="shared" si="33"/>
        <v>166</v>
      </c>
      <c r="DB59" s="82">
        <f t="shared" si="34"/>
        <v>7.217391304347826</v>
      </c>
      <c r="DC59" s="82">
        <f t="shared" si="17"/>
        <v>6.545454545454546</v>
      </c>
      <c r="DD59" s="81"/>
      <c r="DE59" s="81"/>
      <c r="DF59" s="81"/>
      <c r="DG59" s="81"/>
      <c r="DH59" s="81"/>
      <c r="DI59" s="81"/>
      <c r="DJ59" s="81"/>
      <c r="DK59" s="81"/>
      <c r="DL59" s="81"/>
      <c r="DM59" s="81"/>
    </row>
    <row r="60" spans="1:117" ht="15.75">
      <c r="A60" s="4">
        <v>60</v>
      </c>
      <c r="B60" s="13" t="s">
        <v>345</v>
      </c>
      <c r="C60" s="24" t="s">
        <v>346</v>
      </c>
      <c r="D60" s="11">
        <v>33620</v>
      </c>
      <c r="E60" s="4" t="s">
        <v>101</v>
      </c>
      <c r="F60" s="13" t="s">
        <v>22</v>
      </c>
      <c r="G60" s="17" t="s">
        <v>35</v>
      </c>
      <c r="H60" s="81">
        <v>6</v>
      </c>
      <c r="I60" s="81"/>
      <c r="J60" s="81">
        <v>7</v>
      </c>
      <c r="K60" s="81"/>
      <c r="L60" s="81">
        <v>7</v>
      </c>
      <c r="M60" s="81"/>
      <c r="N60" s="81">
        <v>5</v>
      </c>
      <c r="O60" s="81"/>
      <c r="P60" s="81">
        <v>5</v>
      </c>
      <c r="Q60" s="81"/>
      <c r="R60" s="81">
        <v>7</v>
      </c>
      <c r="S60" s="81"/>
      <c r="T60" s="81">
        <v>6</v>
      </c>
      <c r="U60" s="81"/>
      <c r="V60" s="81">
        <f t="shared" si="18"/>
        <v>138</v>
      </c>
      <c r="W60" s="83">
        <f t="shared" si="19"/>
        <v>6.2727272727272725</v>
      </c>
      <c r="X60" s="81">
        <v>6</v>
      </c>
      <c r="Y60" s="81"/>
      <c r="Z60" s="81">
        <v>7</v>
      </c>
      <c r="AA60" s="81"/>
      <c r="AB60" s="81">
        <v>5</v>
      </c>
      <c r="AC60" s="81"/>
      <c r="AD60" s="81">
        <v>6</v>
      </c>
      <c r="AE60" s="81"/>
      <c r="AF60" s="81">
        <v>6</v>
      </c>
      <c r="AG60" s="81">
        <v>4</v>
      </c>
      <c r="AH60" s="81">
        <v>6</v>
      </c>
      <c r="AI60" s="81">
        <v>4</v>
      </c>
      <c r="AJ60" s="81">
        <f t="shared" si="20"/>
        <v>137</v>
      </c>
      <c r="AK60" s="83">
        <f t="shared" si="21"/>
        <v>5.956521739130435</v>
      </c>
      <c r="AL60" s="83">
        <f t="shared" si="22"/>
        <v>6.111111111111111</v>
      </c>
      <c r="AM60" s="43" t="str">
        <f t="shared" si="23"/>
        <v>TB Kh¸</v>
      </c>
      <c r="AN60" s="81">
        <f t="shared" si="24"/>
        <v>0</v>
      </c>
      <c r="AO60" s="44" t="str">
        <f t="shared" si="25"/>
        <v>Lªn líp</v>
      </c>
      <c r="AP60" s="81">
        <v>7</v>
      </c>
      <c r="AQ60" s="81"/>
      <c r="AR60" s="81">
        <v>6</v>
      </c>
      <c r="AS60" s="81"/>
      <c r="AT60" s="81">
        <v>5</v>
      </c>
      <c r="AU60" s="81"/>
      <c r="AV60" s="81">
        <v>6</v>
      </c>
      <c r="AW60" s="81"/>
      <c r="AX60" s="81">
        <v>7</v>
      </c>
      <c r="AY60" s="81"/>
      <c r="AZ60" s="81">
        <v>5</v>
      </c>
      <c r="BA60" s="81"/>
      <c r="BB60" s="81">
        <v>7</v>
      </c>
      <c r="BC60" s="81"/>
      <c r="BD60" s="81">
        <v>6</v>
      </c>
      <c r="BE60" s="81"/>
      <c r="BF60" s="81">
        <f t="shared" si="26"/>
        <v>182</v>
      </c>
      <c r="BG60" s="82">
        <f t="shared" si="27"/>
        <v>6.066666666666666</v>
      </c>
      <c r="BH60" s="81">
        <v>6</v>
      </c>
      <c r="BI60" s="81">
        <v>4</v>
      </c>
      <c r="BJ60" s="81">
        <v>6</v>
      </c>
      <c r="BK60" s="81"/>
      <c r="BL60" s="81">
        <v>7</v>
      </c>
      <c r="BM60" s="81" t="s">
        <v>556</v>
      </c>
      <c r="BN60" s="81">
        <v>5</v>
      </c>
      <c r="BO60" s="81"/>
      <c r="BP60" s="81">
        <v>5</v>
      </c>
      <c r="BQ60" s="81"/>
      <c r="BR60" s="81">
        <v>5</v>
      </c>
      <c r="BS60" s="81"/>
      <c r="BT60" s="81">
        <v>6</v>
      </c>
      <c r="BU60" s="81"/>
      <c r="BV60" s="81">
        <f t="shared" si="28"/>
        <v>148</v>
      </c>
      <c r="BW60" s="82">
        <f t="shared" si="29"/>
        <v>5.6923076923076925</v>
      </c>
      <c r="BX60" s="82">
        <f t="shared" si="30"/>
        <v>5.892857142857143</v>
      </c>
      <c r="BY60" s="155" t="s">
        <v>513</v>
      </c>
      <c r="BZ60" s="155" t="s">
        <v>522</v>
      </c>
      <c r="CA60" s="81">
        <v>6</v>
      </c>
      <c r="CB60" s="81"/>
      <c r="CC60" s="81">
        <v>8</v>
      </c>
      <c r="CD60" s="81"/>
      <c r="CE60" s="81">
        <v>7</v>
      </c>
      <c r="CF60" s="81"/>
      <c r="CG60" s="81">
        <v>6</v>
      </c>
      <c r="CH60" s="81"/>
      <c r="CI60" s="81">
        <v>7</v>
      </c>
      <c r="CJ60" s="81"/>
      <c r="CK60" s="81">
        <v>7</v>
      </c>
      <c r="CL60" s="81"/>
      <c r="CM60" s="81">
        <v>8</v>
      </c>
      <c r="CN60" s="81"/>
      <c r="CO60" s="81">
        <f t="shared" si="31"/>
        <v>224</v>
      </c>
      <c r="CP60" s="82">
        <f t="shared" si="32"/>
        <v>7</v>
      </c>
      <c r="CQ60" s="81">
        <v>8</v>
      </c>
      <c r="CR60" s="81"/>
      <c r="CS60" s="81">
        <v>7</v>
      </c>
      <c r="CT60" s="81"/>
      <c r="CU60" s="81">
        <v>7</v>
      </c>
      <c r="CV60" s="81"/>
      <c r="CW60" s="81">
        <v>7</v>
      </c>
      <c r="CX60" s="81"/>
      <c r="CY60" s="81">
        <v>7</v>
      </c>
      <c r="CZ60" s="81"/>
      <c r="DA60" s="81">
        <f t="shared" si="33"/>
        <v>165</v>
      </c>
      <c r="DB60" s="82">
        <f t="shared" si="34"/>
        <v>7.173913043478261</v>
      </c>
      <c r="DC60" s="82">
        <f t="shared" si="17"/>
        <v>7.072727272727272</v>
      </c>
      <c r="DD60" s="81"/>
      <c r="DE60" s="81"/>
      <c r="DF60" s="81"/>
      <c r="DG60" s="81"/>
      <c r="DH60" s="81"/>
      <c r="DI60" s="81"/>
      <c r="DJ60" s="81"/>
      <c r="DK60" s="81"/>
      <c r="DL60" s="81"/>
      <c r="DM60" s="81"/>
    </row>
    <row r="61" spans="1:117" ht="15.75">
      <c r="A61" s="4">
        <v>34</v>
      </c>
      <c r="B61" s="13" t="s">
        <v>10</v>
      </c>
      <c r="C61" s="24" t="s">
        <v>80</v>
      </c>
      <c r="D61" s="11">
        <v>33357</v>
      </c>
      <c r="E61" s="4" t="s">
        <v>48</v>
      </c>
      <c r="F61" s="13" t="s">
        <v>44</v>
      </c>
      <c r="G61" s="17" t="s">
        <v>35</v>
      </c>
      <c r="H61" s="81">
        <v>7</v>
      </c>
      <c r="I61" s="81"/>
      <c r="J61" s="81">
        <v>7</v>
      </c>
      <c r="K61" s="81"/>
      <c r="L61" s="81">
        <v>6</v>
      </c>
      <c r="M61" s="81"/>
      <c r="N61" s="81">
        <v>5</v>
      </c>
      <c r="O61" s="81"/>
      <c r="P61" s="81">
        <v>6</v>
      </c>
      <c r="Q61" s="81"/>
      <c r="R61" s="81">
        <v>7</v>
      </c>
      <c r="S61" s="81"/>
      <c r="T61" s="81">
        <v>6</v>
      </c>
      <c r="U61" s="81">
        <v>4</v>
      </c>
      <c r="V61" s="81">
        <f t="shared" si="18"/>
        <v>134</v>
      </c>
      <c r="W61" s="83">
        <f t="shared" si="19"/>
        <v>6.090909090909091</v>
      </c>
      <c r="X61" s="81">
        <v>6</v>
      </c>
      <c r="Y61" s="81"/>
      <c r="Z61" s="81">
        <v>6</v>
      </c>
      <c r="AA61" s="81"/>
      <c r="AB61" s="81">
        <v>7</v>
      </c>
      <c r="AC61" s="81"/>
      <c r="AD61" s="81">
        <v>7</v>
      </c>
      <c r="AE61" s="81"/>
      <c r="AF61" s="81">
        <v>5</v>
      </c>
      <c r="AG61" s="81"/>
      <c r="AH61" s="81">
        <v>6</v>
      </c>
      <c r="AI61" s="81"/>
      <c r="AJ61" s="81">
        <f t="shared" si="20"/>
        <v>140</v>
      </c>
      <c r="AK61" s="83">
        <f t="shared" si="21"/>
        <v>6.086956521739131</v>
      </c>
      <c r="AL61" s="83">
        <f t="shared" si="22"/>
        <v>6.088888888888889</v>
      </c>
      <c r="AM61" s="43" t="str">
        <f t="shared" si="23"/>
        <v>TB Kh¸</v>
      </c>
      <c r="AN61" s="81">
        <f t="shared" si="24"/>
        <v>0</v>
      </c>
      <c r="AO61" s="44" t="str">
        <f t="shared" si="25"/>
        <v>Lªn líp</v>
      </c>
      <c r="AP61" s="81">
        <v>5</v>
      </c>
      <c r="AQ61" s="81"/>
      <c r="AR61" s="81">
        <v>7</v>
      </c>
      <c r="AS61" s="81"/>
      <c r="AT61" s="81">
        <v>6</v>
      </c>
      <c r="AU61" s="81"/>
      <c r="AV61" s="81">
        <v>6</v>
      </c>
      <c r="AW61" s="81"/>
      <c r="AX61" s="81">
        <v>5</v>
      </c>
      <c r="AY61" s="81"/>
      <c r="AZ61" s="81">
        <v>7</v>
      </c>
      <c r="BA61" s="81"/>
      <c r="BB61" s="81">
        <v>8</v>
      </c>
      <c r="BC61" s="81"/>
      <c r="BD61" s="81">
        <v>7</v>
      </c>
      <c r="BE61" s="81"/>
      <c r="BF61" s="81">
        <f t="shared" si="26"/>
        <v>189</v>
      </c>
      <c r="BG61" s="82">
        <f t="shared" si="27"/>
        <v>6.3</v>
      </c>
      <c r="BH61" s="81">
        <v>7</v>
      </c>
      <c r="BI61" s="81"/>
      <c r="BJ61" s="81">
        <v>6</v>
      </c>
      <c r="BK61" s="81"/>
      <c r="BL61" s="81">
        <v>6</v>
      </c>
      <c r="BM61" s="81"/>
      <c r="BN61" s="81">
        <v>5</v>
      </c>
      <c r="BO61" s="81"/>
      <c r="BP61" s="81">
        <v>7</v>
      </c>
      <c r="BQ61" s="81"/>
      <c r="BR61" s="81">
        <v>6</v>
      </c>
      <c r="BS61" s="81"/>
      <c r="BT61" s="81">
        <v>6</v>
      </c>
      <c r="BU61" s="81"/>
      <c r="BV61" s="81">
        <f t="shared" si="28"/>
        <v>160</v>
      </c>
      <c r="BW61" s="82">
        <f t="shared" si="29"/>
        <v>6.153846153846154</v>
      </c>
      <c r="BX61" s="82">
        <f t="shared" si="30"/>
        <v>6.232142857142857</v>
      </c>
      <c r="BY61" s="155" t="s">
        <v>568</v>
      </c>
      <c r="BZ61" s="155" t="s">
        <v>522</v>
      </c>
      <c r="CA61" s="81">
        <v>5</v>
      </c>
      <c r="CB61" s="81"/>
      <c r="CC61" s="81">
        <v>8</v>
      </c>
      <c r="CD61" s="81"/>
      <c r="CE61" s="81">
        <v>7</v>
      </c>
      <c r="CF61" s="81"/>
      <c r="CG61" s="81">
        <v>5</v>
      </c>
      <c r="CH61" s="81"/>
      <c r="CI61" s="81">
        <v>8</v>
      </c>
      <c r="CJ61" s="81"/>
      <c r="CK61" s="81">
        <v>6</v>
      </c>
      <c r="CL61" s="81"/>
      <c r="CM61" s="81">
        <v>7</v>
      </c>
      <c r="CN61" s="81"/>
      <c r="CO61" s="81">
        <f t="shared" si="31"/>
        <v>207</v>
      </c>
      <c r="CP61" s="82">
        <f t="shared" si="32"/>
        <v>6.46875</v>
      </c>
      <c r="CQ61" s="81">
        <v>7</v>
      </c>
      <c r="CR61" s="81"/>
      <c r="CS61" s="81">
        <v>8</v>
      </c>
      <c r="CT61" s="81"/>
      <c r="CU61" s="81">
        <v>7</v>
      </c>
      <c r="CV61" s="81"/>
      <c r="CW61" s="81">
        <v>8</v>
      </c>
      <c r="CX61" s="81"/>
      <c r="CY61" s="81">
        <v>6</v>
      </c>
      <c r="CZ61" s="81"/>
      <c r="DA61" s="81">
        <f t="shared" si="33"/>
        <v>164</v>
      </c>
      <c r="DB61" s="82">
        <f t="shared" si="34"/>
        <v>7.130434782608695</v>
      </c>
      <c r="DC61" s="82">
        <f t="shared" si="17"/>
        <v>6.745454545454545</v>
      </c>
      <c r="DD61" s="81"/>
      <c r="DE61" s="81"/>
      <c r="DF61" s="81"/>
      <c r="DG61" s="81"/>
      <c r="DH61" s="81"/>
      <c r="DI61" s="81"/>
      <c r="DJ61" s="81"/>
      <c r="DK61" s="81"/>
      <c r="DL61" s="81"/>
      <c r="DM61" s="81"/>
    </row>
    <row r="62" spans="1:117" ht="15.75">
      <c r="A62" s="4">
        <v>52</v>
      </c>
      <c r="B62" s="13" t="s">
        <v>121</v>
      </c>
      <c r="C62" s="24" t="s">
        <v>178</v>
      </c>
      <c r="D62" s="11">
        <v>33892</v>
      </c>
      <c r="E62" s="4" t="s">
        <v>101</v>
      </c>
      <c r="F62" s="13" t="s">
        <v>22</v>
      </c>
      <c r="G62" s="17" t="s">
        <v>35</v>
      </c>
      <c r="H62" s="81">
        <v>6</v>
      </c>
      <c r="I62" s="81"/>
      <c r="J62" s="81">
        <v>7</v>
      </c>
      <c r="K62" s="81"/>
      <c r="L62" s="81">
        <v>6</v>
      </c>
      <c r="M62" s="81"/>
      <c r="N62" s="81">
        <v>5</v>
      </c>
      <c r="O62" s="81">
        <v>4</v>
      </c>
      <c r="P62" s="81">
        <v>8</v>
      </c>
      <c r="Q62" s="81"/>
      <c r="R62" s="81">
        <v>6</v>
      </c>
      <c r="S62" s="81"/>
      <c r="T62" s="81">
        <v>7</v>
      </c>
      <c r="U62" s="81">
        <v>4</v>
      </c>
      <c r="V62" s="81">
        <f t="shared" si="18"/>
        <v>139</v>
      </c>
      <c r="W62" s="83">
        <f t="shared" si="19"/>
        <v>6.318181818181818</v>
      </c>
      <c r="X62" s="81">
        <v>7</v>
      </c>
      <c r="Y62" s="81"/>
      <c r="Z62" s="81">
        <v>6</v>
      </c>
      <c r="AA62" s="81"/>
      <c r="AB62" s="81">
        <v>7</v>
      </c>
      <c r="AC62" s="81"/>
      <c r="AD62" s="81">
        <v>5</v>
      </c>
      <c r="AE62" s="81"/>
      <c r="AF62" s="81">
        <v>6</v>
      </c>
      <c r="AG62" s="81"/>
      <c r="AH62" s="81">
        <v>6</v>
      </c>
      <c r="AI62" s="81">
        <v>4</v>
      </c>
      <c r="AJ62" s="81">
        <f t="shared" si="20"/>
        <v>142</v>
      </c>
      <c r="AK62" s="83">
        <f t="shared" si="21"/>
        <v>6.173913043478261</v>
      </c>
      <c r="AL62" s="83">
        <f t="shared" si="22"/>
        <v>6.2444444444444445</v>
      </c>
      <c r="AM62" s="43" t="str">
        <f t="shared" si="23"/>
        <v>TB Kh¸</v>
      </c>
      <c r="AN62" s="81">
        <f t="shared" si="24"/>
        <v>0</v>
      </c>
      <c r="AO62" s="44" t="str">
        <f t="shared" si="25"/>
        <v>Lªn líp</v>
      </c>
      <c r="AP62" s="81">
        <v>6</v>
      </c>
      <c r="AQ62" s="81"/>
      <c r="AR62" s="81">
        <v>7</v>
      </c>
      <c r="AS62" s="81"/>
      <c r="AT62" s="81">
        <v>6</v>
      </c>
      <c r="AU62" s="81"/>
      <c r="AV62" s="81">
        <v>6</v>
      </c>
      <c r="AW62" s="81"/>
      <c r="AX62" s="81">
        <v>7</v>
      </c>
      <c r="AY62" s="81"/>
      <c r="AZ62" s="81">
        <v>8</v>
      </c>
      <c r="BA62" s="81"/>
      <c r="BB62" s="81">
        <v>7</v>
      </c>
      <c r="BC62" s="81"/>
      <c r="BD62" s="81">
        <v>6</v>
      </c>
      <c r="BE62" s="81">
        <v>4</v>
      </c>
      <c r="BF62" s="81">
        <f t="shared" si="26"/>
        <v>197</v>
      </c>
      <c r="BG62" s="82">
        <f t="shared" si="27"/>
        <v>6.566666666666666</v>
      </c>
      <c r="BH62" s="81">
        <v>6</v>
      </c>
      <c r="BI62" s="81"/>
      <c r="BJ62" s="81">
        <v>5</v>
      </c>
      <c r="BK62" s="81"/>
      <c r="BL62" s="81">
        <v>6</v>
      </c>
      <c r="BM62" s="81">
        <v>4</v>
      </c>
      <c r="BN62" s="81">
        <v>5</v>
      </c>
      <c r="BO62" s="81"/>
      <c r="BP62" s="81">
        <v>8</v>
      </c>
      <c r="BQ62" s="81"/>
      <c r="BR62" s="81">
        <v>6</v>
      </c>
      <c r="BS62" s="81"/>
      <c r="BT62" s="81">
        <v>6</v>
      </c>
      <c r="BU62" s="81"/>
      <c r="BV62" s="81">
        <f t="shared" si="28"/>
        <v>158</v>
      </c>
      <c r="BW62" s="82">
        <f t="shared" si="29"/>
        <v>6.076923076923077</v>
      </c>
      <c r="BX62" s="82">
        <f t="shared" si="30"/>
        <v>6.339285714285714</v>
      </c>
      <c r="BY62" s="155" t="s">
        <v>568</v>
      </c>
      <c r="BZ62" s="155" t="s">
        <v>522</v>
      </c>
      <c r="CA62" s="81">
        <v>5</v>
      </c>
      <c r="CB62" s="81"/>
      <c r="CC62" s="81">
        <v>5</v>
      </c>
      <c r="CD62" s="81"/>
      <c r="CE62" s="81">
        <v>6</v>
      </c>
      <c r="CF62" s="81"/>
      <c r="CG62" s="81">
        <v>6</v>
      </c>
      <c r="CH62" s="81"/>
      <c r="CI62" s="81">
        <v>6</v>
      </c>
      <c r="CJ62" s="81"/>
      <c r="CK62" s="81">
        <v>5</v>
      </c>
      <c r="CL62" s="81"/>
      <c r="CM62" s="81">
        <v>7</v>
      </c>
      <c r="CN62" s="81"/>
      <c r="CO62" s="81">
        <f t="shared" si="31"/>
        <v>185</v>
      </c>
      <c r="CP62" s="82">
        <f t="shared" si="32"/>
        <v>5.78125</v>
      </c>
      <c r="CQ62" s="81">
        <v>8</v>
      </c>
      <c r="CR62" s="81"/>
      <c r="CS62" s="81">
        <v>5</v>
      </c>
      <c r="CT62" s="81"/>
      <c r="CU62" s="81">
        <v>8</v>
      </c>
      <c r="CV62" s="81"/>
      <c r="CW62" s="81">
        <v>7</v>
      </c>
      <c r="CX62" s="81"/>
      <c r="CY62" s="81">
        <v>8</v>
      </c>
      <c r="CZ62" s="81"/>
      <c r="DA62" s="81">
        <f t="shared" si="33"/>
        <v>163</v>
      </c>
      <c r="DB62" s="82">
        <f t="shared" si="34"/>
        <v>7.086956521739131</v>
      </c>
      <c r="DC62" s="82">
        <f t="shared" si="17"/>
        <v>6.327272727272727</v>
      </c>
      <c r="DD62" s="81"/>
      <c r="DE62" s="81"/>
      <c r="DF62" s="81"/>
      <c r="DG62" s="81"/>
      <c r="DH62" s="81"/>
      <c r="DI62" s="81"/>
      <c r="DJ62" s="81"/>
      <c r="DK62" s="81"/>
      <c r="DL62" s="81"/>
      <c r="DM62" s="81"/>
    </row>
    <row r="63" spans="1:117" ht="15.75">
      <c r="A63" s="4">
        <v>53</v>
      </c>
      <c r="B63" s="13" t="s">
        <v>337</v>
      </c>
      <c r="C63" s="24" t="s">
        <v>90</v>
      </c>
      <c r="D63" s="11">
        <v>33668</v>
      </c>
      <c r="E63" s="4" t="s">
        <v>48</v>
      </c>
      <c r="F63" s="13" t="s">
        <v>285</v>
      </c>
      <c r="G63" s="17" t="s">
        <v>35</v>
      </c>
      <c r="H63" s="81">
        <v>6</v>
      </c>
      <c r="I63" s="81"/>
      <c r="J63" s="81">
        <v>8</v>
      </c>
      <c r="K63" s="81"/>
      <c r="L63" s="81">
        <v>6</v>
      </c>
      <c r="M63" s="81"/>
      <c r="N63" s="81">
        <v>7</v>
      </c>
      <c r="O63" s="81"/>
      <c r="P63" s="81">
        <v>7</v>
      </c>
      <c r="Q63" s="81"/>
      <c r="R63" s="81">
        <v>7</v>
      </c>
      <c r="S63" s="81"/>
      <c r="T63" s="81">
        <v>7</v>
      </c>
      <c r="U63" s="81"/>
      <c r="V63" s="81">
        <f t="shared" si="18"/>
        <v>147</v>
      </c>
      <c r="W63" s="83">
        <f t="shared" si="19"/>
        <v>6.681818181818182</v>
      </c>
      <c r="X63" s="81">
        <v>7</v>
      </c>
      <c r="Y63" s="81"/>
      <c r="Z63" s="81">
        <v>7</v>
      </c>
      <c r="AA63" s="81"/>
      <c r="AB63" s="81">
        <v>8</v>
      </c>
      <c r="AC63" s="81"/>
      <c r="AD63" s="81">
        <v>6</v>
      </c>
      <c r="AE63" s="81"/>
      <c r="AF63" s="81">
        <v>6</v>
      </c>
      <c r="AG63" s="81"/>
      <c r="AH63" s="81">
        <v>6</v>
      </c>
      <c r="AI63" s="81"/>
      <c r="AJ63" s="81">
        <f t="shared" si="20"/>
        <v>152</v>
      </c>
      <c r="AK63" s="83">
        <f t="shared" si="21"/>
        <v>6.608695652173913</v>
      </c>
      <c r="AL63" s="83">
        <f t="shared" si="22"/>
        <v>6.644444444444445</v>
      </c>
      <c r="AM63" s="43" t="str">
        <f t="shared" si="23"/>
        <v>TB Kh¸</v>
      </c>
      <c r="AN63" s="81">
        <f t="shared" si="24"/>
        <v>0</v>
      </c>
      <c r="AO63" s="44" t="str">
        <f t="shared" si="25"/>
        <v>Lªn líp</v>
      </c>
      <c r="AP63" s="81">
        <v>7</v>
      </c>
      <c r="AQ63" s="81"/>
      <c r="AR63" s="81">
        <v>6</v>
      </c>
      <c r="AS63" s="81"/>
      <c r="AT63" s="81">
        <v>5</v>
      </c>
      <c r="AU63" s="81"/>
      <c r="AV63" s="81">
        <v>6</v>
      </c>
      <c r="AW63" s="81" t="s">
        <v>557</v>
      </c>
      <c r="AX63" s="81">
        <v>5</v>
      </c>
      <c r="AY63" s="81"/>
      <c r="AZ63" s="81">
        <v>6</v>
      </c>
      <c r="BA63" s="81"/>
      <c r="BB63" s="81">
        <v>7</v>
      </c>
      <c r="BC63" s="81"/>
      <c r="BD63" s="81">
        <v>6</v>
      </c>
      <c r="BE63" s="81"/>
      <c r="BF63" s="81">
        <f t="shared" si="26"/>
        <v>180</v>
      </c>
      <c r="BG63" s="82">
        <f t="shared" si="27"/>
        <v>6</v>
      </c>
      <c r="BH63" s="81">
        <v>6</v>
      </c>
      <c r="BI63" s="81"/>
      <c r="BJ63" s="81">
        <v>6</v>
      </c>
      <c r="BK63" s="81"/>
      <c r="BL63" s="81">
        <v>6</v>
      </c>
      <c r="BM63" s="81">
        <v>4</v>
      </c>
      <c r="BN63" s="81">
        <v>5</v>
      </c>
      <c r="BO63" s="81"/>
      <c r="BP63" s="81">
        <v>7</v>
      </c>
      <c r="BQ63" s="81"/>
      <c r="BR63" s="81">
        <v>8</v>
      </c>
      <c r="BS63" s="81"/>
      <c r="BT63" s="81">
        <v>6</v>
      </c>
      <c r="BU63" s="81"/>
      <c r="BV63" s="81">
        <f t="shared" si="28"/>
        <v>163</v>
      </c>
      <c r="BW63" s="82">
        <f t="shared" si="29"/>
        <v>6.269230769230769</v>
      </c>
      <c r="BX63" s="82">
        <f t="shared" si="30"/>
        <v>6.125</v>
      </c>
      <c r="BY63" s="155" t="s">
        <v>568</v>
      </c>
      <c r="BZ63" s="155" t="s">
        <v>522</v>
      </c>
      <c r="CA63" s="81">
        <v>5</v>
      </c>
      <c r="CB63" s="81"/>
      <c r="CC63" s="81">
        <v>7</v>
      </c>
      <c r="CD63" s="81"/>
      <c r="CE63" s="81">
        <v>7</v>
      </c>
      <c r="CF63" s="81"/>
      <c r="CG63" s="81">
        <v>5</v>
      </c>
      <c r="CH63" s="81"/>
      <c r="CI63" s="81">
        <v>7</v>
      </c>
      <c r="CJ63" s="81"/>
      <c r="CK63" s="81">
        <v>7</v>
      </c>
      <c r="CL63" s="81"/>
      <c r="CM63" s="81">
        <v>6</v>
      </c>
      <c r="CN63" s="81"/>
      <c r="CO63" s="81">
        <f t="shared" si="31"/>
        <v>198</v>
      </c>
      <c r="CP63" s="82">
        <f t="shared" si="32"/>
        <v>6.1875</v>
      </c>
      <c r="CQ63" s="81">
        <v>8</v>
      </c>
      <c r="CR63" s="81"/>
      <c r="CS63" s="81">
        <v>7</v>
      </c>
      <c r="CT63" s="81"/>
      <c r="CU63" s="81">
        <v>6</v>
      </c>
      <c r="CV63" s="81"/>
      <c r="CW63" s="81">
        <v>6</v>
      </c>
      <c r="CX63" s="81"/>
      <c r="CY63" s="81">
        <v>7</v>
      </c>
      <c r="CZ63" s="81"/>
      <c r="DA63" s="81">
        <f t="shared" si="33"/>
        <v>158</v>
      </c>
      <c r="DB63" s="82">
        <f t="shared" si="34"/>
        <v>6.869565217391305</v>
      </c>
      <c r="DC63" s="82">
        <f t="shared" si="17"/>
        <v>6.472727272727273</v>
      </c>
      <c r="DD63" s="81"/>
      <c r="DE63" s="81"/>
      <c r="DF63" s="81"/>
      <c r="DG63" s="81"/>
      <c r="DH63" s="81"/>
      <c r="DI63" s="81"/>
      <c r="DJ63" s="81"/>
      <c r="DK63" s="81"/>
      <c r="DL63" s="81"/>
      <c r="DM63" s="81"/>
    </row>
    <row r="64" spans="1:117" ht="15.75">
      <c r="A64" s="4">
        <v>57</v>
      </c>
      <c r="B64" s="13" t="s">
        <v>340</v>
      </c>
      <c r="C64" s="24" t="s">
        <v>96</v>
      </c>
      <c r="D64" s="11">
        <v>33436</v>
      </c>
      <c r="E64" s="4" t="s">
        <v>48</v>
      </c>
      <c r="F64" s="13" t="s">
        <v>44</v>
      </c>
      <c r="G64" s="17" t="s">
        <v>35</v>
      </c>
      <c r="H64" s="81">
        <v>6</v>
      </c>
      <c r="I64" s="81"/>
      <c r="J64" s="81">
        <v>7</v>
      </c>
      <c r="K64" s="81"/>
      <c r="L64" s="81">
        <v>6</v>
      </c>
      <c r="M64" s="81"/>
      <c r="N64" s="81">
        <v>7</v>
      </c>
      <c r="O64" s="81"/>
      <c r="P64" s="81">
        <v>6</v>
      </c>
      <c r="Q64" s="81"/>
      <c r="R64" s="81">
        <v>8</v>
      </c>
      <c r="S64" s="81"/>
      <c r="T64" s="81">
        <v>6</v>
      </c>
      <c r="U64" s="81"/>
      <c r="V64" s="81">
        <f t="shared" si="18"/>
        <v>145</v>
      </c>
      <c r="W64" s="83">
        <f t="shared" si="19"/>
        <v>6.590909090909091</v>
      </c>
      <c r="X64" s="81">
        <v>7</v>
      </c>
      <c r="Y64" s="81"/>
      <c r="Z64" s="81">
        <v>7</v>
      </c>
      <c r="AA64" s="81"/>
      <c r="AB64" s="81">
        <v>5</v>
      </c>
      <c r="AC64" s="81"/>
      <c r="AD64" s="81">
        <v>6</v>
      </c>
      <c r="AE64" s="81"/>
      <c r="AF64" s="81">
        <v>6</v>
      </c>
      <c r="AG64" s="81">
        <v>4</v>
      </c>
      <c r="AH64" s="81">
        <v>5</v>
      </c>
      <c r="AI64" s="81"/>
      <c r="AJ64" s="81">
        <f t="shared" si="20"/>
        <v>135</v>
      </c>
      <c r="AK64" s="83">
        <f t="shared" si="21"/>
        <v>5.869565217391305</v>
      </c>
      <c r="AL64" s="83">
        <f t="shared" si="22"/>
        <v>6.222222222222222</v>
      </c>
      <c r="AM64" s="43" t="str">
        <f t="shared" si="23"/>
        <v>TB Kh¸</v>
      </c>
      <c r="AN64" s="81">
        <f t="shared" si="24"/>
        <v>0</v>
      </c>
      <c r="AO64" s="44" t="str">
        <f t="shared" si="25"/>
        <v>Lªn líp</v>
      </c>
      <c r="AP64" s="81">
        <v>6</v>
      </c>
      <c r="AQ64" s="81"/>
      <c r="AR64" s="81">
        <v>6</v>
      </c>
      <c r="AS64" s="81"/>
      <c r="AT64" s="81">
        <v>5</v>
      </c>
      <c r="AU64" s="81"/>
      <c r="AV64" s="81">
        <v>6</v>
      </c>
      <c r="AW64" s="81"/>
      <c r="AX64" s="81">
        <v>5</v>
      </c>
      <c r="AY64" s="81">
        <v>4</v>
      </c>
      <c r="AZ64" s="81">
        <v>5</v>
      </c>
      <c r="BA64" s="81"/>
      <c r="BB64" s="81">
        <v>7</v>
      </c>
      <c r="BC64" s="81"/>
      <c r="BD64" s="81">
        <v>5</v>
      </c>
      <c r="BE64" s="81">
        <v>4</v>
      </c>
      <c r="BF64" s="81">
        <f t="shared" si="26"/>
        <v>167</v>
      </c>
      <c r="BG64" s="82">
        <f t="shared" si="27"/>
        <v>5.566666666666666</v>
      </c>
      <c r="BH64" s="81">
        <v>7</v>
      </c>
      <c r="BI64" s="81"/>
      <c r="BJ64" s="81">
        <v>5</v>
      </c>
      <c r="BK64" s="81"/>
      <c r="BL64" s="81">
        <v>5</v>
      </c>
      <c r="BM64" s="81">
        <v>4</v>
      </c>
      <c r="BN64" s="81">
        <v>8</v>
      </c>
      <c r="BO64" s="81"/>
      <c r="BP64" s="81">
        <v>7</v>
      </c>
      <c r="BQ64" s="81"/>
      <c r="BR64" s="81">
        <v>7</v>
      </c>
      <c r="BS64" s="81"/>
      <c r="BT64" s="81">
        <v>5</v>
      </c>
      <c r="BU64" s="81"/>
      <c r="BV64" s="81">
        <f t="shared" si="28"/>
        <v>164</v>
      </c>
      <c r="BW64" s="82">
        <f t="shared" si="29"/>
        <v>6.3076923076923075</v>
      </c>
      <c r="BX64" s="82">
        <f t="shared" si="30"/>
        <v>5.910714285714286</v>
      </c>
      <c r="BY64" s="155" t="s">
        <v>513</v>
      </c>
      <c r="BZ64" s="155" t="s">
        <v>522</v>
      </c>
      <c r="CA64" s="81">
        <v>5</v>
      </c>
      <c r="CB64" s="81"/>
      <c r="CC64" s="81">
        <v>6</v>
      </c>
      <c r="CD64" s="81"/>
      <c r="CE64" s="81">
        <v>7</v>
      </c>
      <c r="CF64" s="81"/>
      <c r="CG64" s="81">
        <v>6</v>
      </c>
      <c r="CH64" s="81">
        <v>3</v>
      </c>
      <c r="CI64" s="81">
        <v>7</v>
      </c>
      <c r="CJ64" s="81"/>
      <c r="CK64" s="81">
        <v>7</v>
      </c>
      <c r="CL64" s="81"/>
      <c r="CM64" s="81">
        <v>5</v>
      </c>
      <c r="CN64" s="81"/>
      <c r="CO64" s="81">
        <f t="shared" si="31"/>
        <v>194</v>
      </c>
      <c r="CP64" s="82">
        <f t="shared" si="32"/>
        <v>6.0625</v>
      </c>
      <c r="CQ64" s="81">
        <v>6</v>
      </c>
      <c r="CR64" s="81"/>
      <c r="CS64" s="81">
        <v>7</v>
      </c>
      <c r="CT64" s="81"/>
      <c r="CU64" s="81">
        <v>8</v>
      </c>
      <c r="CV64" s="81"/>
      <c r="CW64" s="81">
        <v>6</v>
      </c>
      <c r="CX64" s="81"/>
      <c r="CY64" s="81">
        <v>7</v>
      </c>
      <c r="CZ64" s="81"/>
      <c r="DA64" s="81">
        <f t="shared" si="33"/>
        <v>158</v>
      </c>
      <c r="DB64" s="82">
        <f t="shared" si="34"/>
        <v>6.869565217391305</v>
      </c>
      <c r="DC64" s="82">
        <f t="shared" si="17"/>
        <v>6.4</v>
      </c>
      <c r="DD64" s="81"/>
      <c r="DE64" s="81"/>
      <c r="DF64" s="81"/>
      <c r="DG64" s="81"/>
      <c r="DH64" s="81"/>
      <c r="DI64" s="81"/>
      <c r="DJ64" s="81"/>
      <c r="DK64" s="81"/>
      <c r="DL64" s="81"/>
      <c r="DM64" s="81"/>
    </row>
    <row r="65" spans="1:117" ht="15.75">
      <c r="A65" s="4">
        <v>4</v>
      </c>
      <c r="B65" s="13" t="s">
        <v>288</v>
      </c>
      <c r="C65" s="24" t="s">
        <v>2</v>
      </c>
      <c r="D65" s="11">
        <v>33505</v>
      </c>
      <c r="E65" s="4" t="s">
        <v>48</v>
      </c>
      <c r="F65" s="13" t="s">
        <v>73</v>
      </c>
      <c r="G65" s="17" t="s">
        <v>35</v>
      </c>
      <c r="H65" s="81">
        <v>8</v>
      </c>
      <c r="I65" s="81"/>
      <c r="J65" s="81">
        <v>7</v>
      </c>
      <c r="K65" s="81"/>
      <c r="L65" s="81">
        <v>7</v>
      </c>
      <c r="M65" s="81"/>
      <c r="N65" s="81">
        <v>6</v>
      </c>
      <c r="O65" s="81"/>
      <c r="P65" s="81">
        <v>6</v>
      </c>
      <c r="Q65" s="81"/>
      <c r="R65" s="81">
        <v>5</v>
      </c>
      <c r="S65" s="81">
        <v>4</v>
      </c>
      <c r="T65" s="81">
        <v>5</v>
      </c>
      <c r="U65" s="81"/>
      <c r="V65" s="81">
        <f t="shared" si="18"/>
        <v>130</v>
      </c>
      <c r="W65" s="83">
        <f t="shared" si="19"/>
        <v>5.909090909090909</v>
      </c>
      <c r="X65" s="81">
        <v>6</v>
      </c>
      <c r="Y65" s="81"/>
      <c r="Z65" s="81">
        <v>7</v>
      </c>
      <c r="AA65" s="81"/>
      <c r="AB65" s="81">
        <v>5</v>
      </c>
      <c r="AC65" s="81"/>
      <c r="AD65" s="81">
        <v>7</v>
      </c>
      <c r="AE65" s="81"/>
      <c r="AF65" s="81">
        <v>5</v>
      </c>
      <c r="AG65" s="81"/>
      <c r="AH65" s="81">
        <v>5</v>
      </c>
      <c r="AI65" s="81"/>
      <c r="AJ65" s="81">
        <f t="shared" si="20"/>
        <v>130</v>
      </c>
      <c r="AK65" s="83">
        <f t="shared" si="21"/>
        <v>5.6521739130434785</v>
      </c>
      <c r="AL65" s="83">
        <f t="shared" si="22"/>
        <v>5.777777777777778</v>
      </c>
      <c r="AM65" s="43" t="str">
        <f t="shared" si="23"/>
        <v>Trung b×nh</v>
      </c>
      <c r="AN65" s="81">
        <f t="shared" si="24"/>
        <v>0</v>
      </c>
      <c r="AO65" s="44" t="str">
        <f t="shared" si="25"/>
        <v>Lªn líp</v>
      </c>
      <c r="AP65" s="81">
        <v>5</v>
      </c>
      <c r="AQ65" s="81"/>
      <c r="AR65" s="81">
        <v>7</v>
      </c>
      <c r="AS65" s="81"/>
      <c r="AT65" s="81">
        <v>6</v>
      </c>
      <c r="AU65" s="81"/>
      <c r="AV65" s="81">
        <v>7</v>
      </c>
      <c r="AW65" s="81"/>
      <c r="AX65" s="81">
        <v>7</v>
      </c>
      <c r="AY65" s="81"/>
      <c r="AZ65" s="81">
        <v>6</v>
      </c>
      <c r="BA65" s="81"/>
      <c r="BB65" s="81">
        <v>7</v>
      </c>
      <c r="BC65" s="81"/>
      <c r="BD65" s="81">
        <v>5</v>
      </c>
      <c r="BE65" s="81"/>
      <c r="BF65" s="81">
        <f t="shared" si="26"/>
        <v>183</v>
      </c>
      <c r="BG65" s="82">
        <f t="shared" si="27"/>
        <v>6.1</v>
      </c>
      <c r="BH65" s="81">
        <v>7</v>
      </c>
      <c r="BI65" s="81"/>
      <c r="BJ65" s="81">
        <v>7</v>
      </c>
      <c r="BK65" s="81"/>
      <c r="BL65" s="81">
        <v>6</v>
      </c>
      <c r="BM65" s="81"/>
      <c r="BN65" s="81">
        <v>5</v>
      </c>
      <c r="BO65" s="81"/>
      <c r="BP65" s="81">
        <v>5</v>
      </c>
      <c r="BQ65" s="81"/>
      <c r="BR65" s="81">
        <v>7</v>
      </c>
      <c r="BS65" s="81"/>
      <c r="BT65" s="81">
        <v>6</v>
      </c>
      <c r="BU65" s="81"/>
      <c r="BV65" s="81">
        <f t="shared" si="28"/>
        <v>157</v>
      </c>
      <c r="BW65" s="82">
        <f t="shared" si="29"/>
        <v>6.038461538461538</v>
      </c>
      <c r="BX65" s="82">
        <f t="shared" si="30"/>
        <v>6.071428571428571</v>
      </c>
      <c r="BY65" s="155" t="s">
        <v>568</v>
      </c>
      <c r="BZ65" s="155" t="s">
        <v>522</v>
      </c>
      <c r="CA65" s="81">
        <v>5</v>
      </c>
      <c r="CB65" s="81"/>
      <c r="CC65" s="81">
        <v>6</v>
      </c>
      <c r="CD65" s="81"/>
      <c r="CE65" s="81">
        <v>6</v>
      </c>
      <c r="CF65" s="81"/>
      <c r="CG65" s="81">
        <v>6</v>
      </c>
      <c r="CH65" s="81"/>
      <c r="CI65" s="81">
        <v>8</v>
      </c>
      <c r="CJ65" s="81"/>
      <c r="CK65" s="81">
        <v>6</v>
      </c>
      <c r="CL65" s="81"/>
      <c r="CM65" s="81">
        <v>5</v>
      </c>
      <c r="CN65" s="81"/>
      <c r="CO65" s="81">
        <f t="shared" si="31"/>
        <v>190</v>
      </c>
      <c r="CP65" s="82">
        <f t="shared" si="32"/>
        <v>5.9375</v>
      </c>
      <c r="CQ65" s="81">
        <v>7</v>
      </c>
      <c r="CR65" s="81"/>
      <c r="CS65" s="81">
        <v>7</v>
      </c>
      <c r="CT65" s="81"/>
      <c r="CU65" s="81">
        <v>6</v>
      </c>
      <c r="CV65" s="81"/>
      <c r="CW65" s="81">
        <v>7</v>
      </c>
      <c r="CX65" s="81"/>
      <c r="CY65" s="81">
        <v>7</v>
      </c>
      <c r="CZ65" s="81"/>
      <c r="DA65" s="81">
        <f t="shared" si="33"/>
        <v>157</v>
      </c>
      <c r="DB65" s="82">
        <f t="shared" si="34"/>
        <v>6.826086956521739</v>
      </c>
      <c r="DC65" s="82">
        <f t="shared" si="17"/>
        <v>6.3090909090909095</v>
      </c>
      <c r="DD65" s="81"/>
      <c r="DE65" s="81"/>
      <c r="DF65" s="81"/>
      <c r="DG65" s="81"/>
      <c r="DH65" s="81"/>
      <c r="DI65" s="81"/>
      <c r="DJ65" s="81"/>
      <c r="DK65" s="81"/>
      <c r="DL65" s="81"/>
      <c r="DM65" s="81"/>
    </row>
    <row r="66" spans="1:117" ht="15.75">
      <c r="A66" s="4">
        <v>41</v>
      </c>
      <c r="B66" s="13" t="s">
        <v>223</v>
      </c>
      <c r="C66" s="24" t="s">
        <v>325</v>
      </c>
      <c r="D66" s="11">
        <v>33537</v>
      </c>
      <c r="E66" s="4" t="s">
        <v>101</v>
      </c>
      <c r="F66" s="13" t="s">
        <v>81</v>
      </c>
      <c r="G66" s="17" t="s">
        <v>128</v>
      </c>
      <c r="H66" s="81">
        <v>7</v>
      </c>
      <c r="I66" s="81"/>
      <c r="J66" s="81">
        <v>6</v>
      </c>
      <c r="K66" s="81"/>
      <c r="L66" s="81">
        <v>7</v>
      </c>
      <c r="M66" s="81"/>
      <c r="N66" s="81">
        <v>7</v>
      </c>
      <c r="O66" s="81"/>
      <c r="P66" s="81">
        <v>6</v>
      </c>
      <c r="Q66" s="81"/>
      <c r="R66" s="81">
        <v>7</v>
      </c>
      <c r="S66" s="81"/>
      <c r="T66" s="81">
        <v>6</v>
      </c>
      <c r="U66" s="81"/>
      <c r="V66" s="81">
        <f t="shared" si="18"/>
        <v>147</v>
      </c>
      <c r="W66" s="83">
        <f t="shared" si="19"/>
        <v>6.681818181818182</v>
      </c>
      <c r="X66" s="81">
        <v>7</v>
      </c>
      <c r="Y66" s="81"/>
      <c r="Z66" s="81">
        <v>6</v>
      </c>
      <c r="AA66" s="81"/>
      <c r="AB66" s="81">
        <v>6</v>
      </c>
      <c r="AC66" s="81"/>
      <c r="AD66" s="81">
        <v>5</v>
      </c>
      <c r="AE66" s="81"/>
      <c r="AF66" s="81">
        <v>5</v>
      </c>
      <c r="AG66" s="81"/>
      <c r="AH66" s="81">
        <v>6</v>
      </c>
      <c r="AI66" s="81"/>
      <c r="AJ66" s="81">
        <f t="shared" si="20"/>
        <v>133</v>
      </c>
      <c r="AK66" s="83">
        <f t="shared" si="21"/>
        <v>5.782608695652174</v>
      </c>
      <c r="AL66" s="83">
        <f t="shared" si="22"/>
        <v>6.222222222222222</v>
      </c>
      <c r="AM66" s="43" t="str">
        <f t="shared" si="23"/>
        <v>TB Kh¸</v>
      </c>
      <c r="AN66" s="81">
        <f t="shared" si="24"/>
        <v>0</v>
      </c>
      <c r="AO66" s="44" t="str">
        <f t="shared" si="25"/>
        <v>Lªn líp</v>
      </c>
      <c r="AP66" s="81">
        <v>5</v>
      </c>
      <c r="AQ66" s="81"/>
      <c r="AR66" s="81">
        <v>6</v>
      </c>
      <c r="AS66" s="81"/>
      <c r="AT66" s="81">
        <v>5</v>
      </c>
      <c r="AU66" s="81"/>
      <c r="AV66" s="81">
        <v>6</v>
      </c>
      <c r="AW66" s="81">
        <v>4</v>
      </c>
      <c r="AX66" s="81">
        <v>6</v>
      </c>
      <c r="AY66" s="81">
        <v>4</v>
      </c>
      <c r="AZ66" s="81">
        <v>5</v>
      </c>
      <c r="BA66" s="81"/>
      <c r="BB66" s="81">
        <v>7</v>
      </c>
      <c r="BC66" s="81"/>
      <c r="BD66" s="81">
        <v>5</v>
      </c>
      <c r="BE66" s="81">
        <v>3</v>
      </c>
      <c r="BF66" s="81">
        <f t="shared" si="26"/>
        <v>165</v>
      </c>
      <c r="BG66" s="82">
        <f t="shared" si="27"/>
        <v>5.5</v>
      </c>
      <c r="BH66" s="81">
        <v>5</v>
      </c>
      <c r="BI66" s="81"/>
      <c r="BJ66" s="81">
        <v>6</v>
      </c>
      <c r="BK66" s="81"/>
      <c r="BL66" s="81">
        <v>5</v>
      </c>
      <c r="BM66" s="81"/>
      <c r="BN66" s="81">
        <v>6</v>
      </c>
      <c r="BO66" s="81">
        <v>4</v>
      </c>
      <c r="BP66" s="81">
        <v>5</v>
      </c>
      <c r="BQ66" s="81"/>
      <c r="BR66" s="81">
        <v>7</v>
      </c>
      <c r="BS66" s="81"/>
      <c r="BT66" s="81">
        <v>4</v>
      </c>
      <c r="BU66" s="81">
        <v>4</v>
      </c>
      <c r="BV66" s="81">
        <f t="shared" si="28"/>
        <v>141</v>
      </c>
      <c r="BW66" s="82">
        <f t="shared" si="29"/>
        <v>5.423076923076923</v>
      </c>
      <c r="BX66" s="82">
        <f t="shared" si="30"/>
        <v>5.464285714285714</v>
      </c>
      <c r="BY66" s="155" t="s">
        <v>513</v>
      </c>
      <c r="BZ66" s="155" t="s">
        <v>522</v>
      </c>
      <c r="CA66" s="81">
        <v>6</v>
      </c>
      <c r="CB66" s="81"/>
      <c r="CC66" s="81">
        <v>5</v>
      </c>
      <c r="CD66" s="81"/>
      <c r="CE66" s="81">
        <v>8</v>
      </c>
      <c r="CF66" s="81"/>
      <c r="CG66" s="81">
        <v>5</v>
      </c>
      <c r="CH66" s="81"/>
      <c r="CI66" s="81">
        <v>7</v>
      </c>
      <c r="CJ66" s="81"/>
      <c r="CK66" s="81">
        <v>6</v>
      </c>
      <c r="CL66" s="81"/>
      <c r="CM66" s="81">
        <v>7</v>
      </c>
      <c r="CN66" s="81"/>
      <c r="CO66" s="81">
        <f t="shared" si="31"/>
        <v>198</v>
      </c>
      <c r="CP66" s="82">
        <f t="shared" si="32"/>
        <v>6.1875</v>
      </c>
      <c r="CQ66" s="81">
        <v>7</v>
      </c>
      <c r="CR66" s="81"/>
      <c r="CS66" s="81">
        <v>5</v>
      </c>
      <c r="CT66" s="81"/>
      <c r="CU66" s="81">
        <v>8</v>
      </c>
      <c r="CV66" s="81"/>
      <c r="CW66" s="81">
        <v>7</v>
      </c>
      <c r="CX66" s="81"/>
      <c r="CY66" s="81">
        <v>7</v>
      </c>
      <c r="CZ66" s="81"/>
      <c r="DA66" s="81">
        <f t="shared" si="33"/>
        <v>153</v>
      </c>
      <c r="DB66" s="82">
        <f t="shared" si="34"/>
        <v>6.6521739130434785</v>
      </c>
      <c r="DC66" s="82">
        <f t="shared" si="17"/>
        <v>6.381818181818182</v>
      </c>
      <c r="DD66" s="81"/>
      <c r="DE66" s="81"/>
      <c r="DF66" s="81"/>
      <c r="DG66" s="81"/>
      <c r="DH66" s="81"/>
      <c r="DI66" s="81"/>
      <c r="DJ66" s="81"/>
      <c r="DK66" s="81"/>
      <c r="DL66" s="81"/>
      <c r="DM66" s="81"/>
    </row>
    <row r="67" spans="1:117" s="159" customFormat="1" ht="15.75">
      <c r="A67" s="136">
        <v>3</v>
      </c>
      <c r="B67" s="137" t="s">
        <v>120</v>
      </c>
      <c r="C67" s="138" t="s">
        <v>287</v>
      </c>
      <c r="D67" s="139">
        <v>33682</v>
      </c>
      <c r="E67" s="136" t="s">
        <v>101</v>
      </c>
      <c r="F67" s="137" t="s">
        <v>22</v>
      </c>
      <c r="G67" s="140" t="s">
        <v>94</v>
      </c>
      <c r="H67" s="119">
        <v>7</v>
      </c>
      <c r="I67" s="119"/>
      <c r="J67" s="119">
        <v>6</v>
      </c>
      <c r="K67" s="119"/>
      <c r="L67" s="119">
        <v>6</v>
      </c>
      <c r="M67" s="119"/>
      <c r="N67" s="119">
        <v>5</v>
      </c>
      <c r="O67" s="119"/>
      <c r="P67" s="119">
        <v>6</v>
      </c>
      <c r="Q67" s="119"/>
      <c r="R67" s="119">
        <v>6</v>
      </c>
      <c r="S67" s="119"/>
      <c r="T67" s="119">
        <v>6</v>
      </c>
      <c r="U67" s="119"/>
      <c r="V67" s="119">
        <f t="shared" si="18"/>
        <v>129</v>
      </c>
      <c r="W67" s="156">
        <f t="shared" si="19"/>
        <v>5.863636363636363</v>
      </c>
      <c r="X67" s="119">
        <v>6</v>
      </c>
      <c r="Y67" s="119"/>
      <c r="Z67" s="119">
        <v>7</v>
      </c>
      <c r="AA67" s="119"/>
      <c r="AB67" s="119">
        <v>7</v>
      </c>
      <c r="AC67" s="119"/>
      <c r="AD67" s="119">
        <v>7</v>
      </c>
      <c r="AE67" s="119"/>
      <c r="AF67" s="119">
        <v>6</v>
      </c>
      <c r="AG67" s="119"/>
      <c r="AH67" s="119">
        <v>7</v>
      </c>
      <c r="AI67" s="119"/>
      <c r="AJ67" s="119">
        <f t="shared" si="20"/>
        <v>153</v>
      </c>
      <c r="AK67" s="156">
        <f t="shared" si="21"/>
        <v>6.6521739130434785</v>
      </c>
      <c r="AL67" s="156">
        <f t="shared" si="22"/>
        <v>6.266666666666667</v>
      </c>
      <c r="AM67" s="143" t="str">
        <f t="shared" si="23"/>
        <v>TB Kh¸</v>
      </c>
      <c r="AN67" s="119">
        <f t="shared" si="24"/>
        <v>0</v>
      </c>
      <c r="AO67" s="144" t="str">
        <f t="shared" si="25"/>
        <v>Lªn líp</v>
      </c>
      <c r="AP67" s="119">
        <v>6</v>
      </c>
      <c r="AQ67" s="119">
        <v>4</v>
      </c>
      <c r="AR67" s="119">
        <v>8</v>
      </c>
      <c r="AS67" s="119"/>
      <c r="AT67" s="119">
        <v>5</v>
      </c>
      <c r="AU67" s="119"/>
      <c r="AV67" s="119">
        <v>6</v>
      </c>
      <c r="AW67" s="119"/>
      <c r="AX67" s="119">
        <v>5</v>
      </c>
      <c r="AY67" s="119"/>
      <c r="AZ67" s="119">
        <v>6</v>
      </c>
      <c r="BA67" s="119"/>
      <c r="BB67" s="119">
        <v>6</v>
      </c>
      <c r="BC67" s="119"/>
      <c r="BD67" s="119">
        <v>5</v>
      </c>
      <c r="BE67" s="119">
        <v>4</v>
      </c>
      <c r="BF67" s="119">
        <f t="shared" si="26"/>
        <v>174</v>
      </c>
      <c r="BG67" s="157">
        <f t="shared" si="27"/>
        <v>5.8</v>
      </c>
      <c r="BH67" s="119">
        <v>7</v>
      </c>
      <c r="BI67" s="119"/>
      <c r="BJ67" s="119">
        <v>5</v>
      </c>
      <c r="BK67" s="119"/>
      <c r="BL67" s="119">
        <v>5</v>
      </c>
      <c r="BM67" s="119">
        <v>4</v>
      </c>
      <c r="BN67" s="119">
        <v>6</v>
      </c>
      <c r="BO67" s="119"/>
      <c r="BP67" s="119">
        <v>7</v>
      </c>
      <c r="BQ67" s="119"/>
      <c r="BR67" s="119">
        <v>7</v>
      </c>
      <c r="BS67" s="119"/>
      <c r="BT67" s="119">
        <v>6</v>
      </c>
      <c r="BU67" s="119"/>
      <c r="BV67" s="119">
        <f t="shared" si="28"/>
        <v>159</v>
      </c>
      <c r="BW67" s="157">
        <f t="shared" si="29"/>
        <v>6.115384615384615</v>
      </c>
      <c r="BX67" s="157">
        <f t="shared" si="30"/>
        <v>5.946428571428571</v>
      </c>
      <c r="BY67" s="158" t="s">
        <v>513</v>
      </c>
      <c r="BZ67" s="158" t="s">
        <v>522</v>
      </c>
      <c r="CA67" s="119">
        <v>6</v>
      </c>
      <c r="CB67" s="119"/>
      <c r="CC67" s="119">
        <v>8</v>
      </c>
      <c r="CD67" s="119"/>
      <c r="CE67" s="119">
        <v>6</v>
      </c>
      <c r="CF67" s="119"/>
      <c r="CG67" s="119">
        <v>5</v>
      </c>
      <c r="CH67" s="119"/>
      <c r="CI67" s="119">
        <v>6</v>
      </c>
      <c r="CJ67" s="119"/>
      <c r="CK67" s="119">
        <v>6</v>
      </c>
      <c r="CL67" s="119"/>
      <c r="CM67" s="119">
        <v>6</v>
      </c>
      <c r="CN67" s="119"/>
      <c r="CO67" s="81">
        <f t="shared" si="31"/>
        <v>194</v>
      </c>
      <c r="CP67" s="82">
        <f t="shared" si="32"/>
        <v>6.0625</v>
      </c>
      <c r="CQ67" s="81">
        <v>7</v>
      </c>
      <c r="CR67" s="119"/>
      <c r="CS67" s="119">
        <v>6</v>
      </c>
      <c r="CT67" s="119"/>
      <c r="CU67" s="119">
        <v>7</v>
      </c>
      <c r="CV67" s="119"/>
      <c r="CW67" s="119">
        <v>7</v>
      </c>
      <c r="CX67" s="119"/>
      <c r="CY67" s="119">
        <v>4</v>
      </c>
      <c r="CZ67" s="119"/>
      <c r="DA67" s="81">
        <f t="shared" si="33"/>
        <v>137</v>
      </c>
      <c r="DB67" s="82">
        <f t="shared" si="34"/>
        <v>5.956521739130435</v>
      </c>
      <c r="DC67" s="82">
        <f t="shared" si="17"/>
        <v>6.0181818181818185</v>
      </c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</row>
    <row r="68" spans="1:50" ht="15">
      <c r="A68" s="5"/>
      <c r="B68" s="5"/>
      <c r="C68" s="5"/>
      <c r="D68" s="7"/>
      <c r="E68" s="5"/>
      <c r="F68" s="5"/>
      <c r="G68" s="10"/>
      <c r="AM68" s="50"/>
      <c r="AN68" s="51"/>
      <c r="AO68" s="51"/>
      <c r="AP68" s="84"/>
      <c r="AQ68" s="84"/>
      <c r="AR68" s="84"/>
      <c r="AS68" s="84"/>
      <c r="AT68" s="84"/>
      <c r="AU68" s="84"/>
      <c r="AV68" s="84"/>
      <c r="AW68" s="84"/>
      <c r="AX68" s="84"/>
    </row>
    <row r="69" spans="1:50" ht="15">
      <c r="A69" s="92">
        <v>1</v>
      </c>
      <c r="B69" s="12" t="s">
        <v>7</v>
      </c>
      <c r="C69" s="29" t="s">
        <v>284</v>
      </c>
      <c r="D69" s="21">
        <v>33706</v>
      </c>
      <c r="E69" s="8" t="s">
        <v>48</v>
      </c>
      <c r="F69" s="12" t="s">
        <v>22</v>
      </c>
      <c r="G69" s="15" t="s">
        <v>35</v>
      </c>
      <c r="H69" s="79">
        <v>7</v>
      </c>
      <c r="I69" s="79"/>
      <c r="J69" s="79"/>
      <c r="K69" s="79"/>
      <c r="L69" s="79">
        <v>5</v>
      </c>
      <c r="M69" s="79"/>
      <c r="N69" s="79">
        <v>3</v>
      </c>
      <c r="O69" s="79">
        <v>2</v>
      </c>
      <c r="P69" s="79">
        <v>5</v>
      </c>
      <c r="Q69" s="79"/>
      <c r="R69" s="79">
        <v>6</v>
      </c>
      <c r="S69" s="79"/>
      <c r="T69" s="79">
        <v>5</v>
      </c>
      <c r="U69" s="79"/>
      <c r="V69" s="79">
        <f>T69*$T$4+R69*$R$4+P69*$P$4+N69*$N$4+L69*$L$4</f>
        <v>109</v>
      </c>
      <c r="W69" s="80">
        <f>V69/$V$4</f>
        <v>4.954545454545454</v>
      </c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>
        <f>AH69*$AH$4+AF69*$AF$4+AD69*$AD$4+AB69*$AB$4+Z69*$Z$4+X69*$X$4</f>
        <v>0</v>
      </c>
      <c r="AK69" s="80">
        <f>AJ69/$AJ$4</f>
        <v>0</v>
      </c>
      <c r="AL69" s="60" t="s">
        <v>510</v>
      </c>
      <c r="AM69" s="61">
        <f>COUNTIF($AM$5:$AM$67,"Giái")</f>
        <v>0</v>
      </c>
      <c r="AN69" s="203" t="s">
        <v>522</v>
      </c>
      <c r="AO69" s="203"/>
      <c r="AP69" s="84"/>
      <c r="AQ69" s="84"/>
      <c r="AR69" s="84"/>
      <c r="AS69" s="84"/>
      <c r="AT69" s="84"/>
      <c r="AU69" s="84"/>
      <c r="AV69" s="84"/>
      <c r="AW69" s="84"/>
      <c r="AX69" s="84"/>
    </row>
    <row r="70" spans="1:50" ht="15">
      <c r="A70" s="58">
        <v>32</v>
      </c>
      <c r="B70" s="13" t="s">
        <v>164</v>
      </c>
      <c r="C70" s="24" t="s">
        <v>315</v>
      </c>
      <c r="D70" s="11">
        <v>33869</v>
      </c>
      <c r="E70" s="4" t="s">
        <v>101</v>
      </c>
      <c r="F70" s="13" t="s">
        <v>31</v>
      </c>
      <c r="G70" s="17" t="s">
        <v>33</v>
      </c>
      <c r="H70" s="81">
        <v>6</v>
      </c>
      <c r="I70" s="81"/>
      <c r="J70" s="81">
        <v>6</v>
      </c>
      <c r="K70" s="81"/>
      <c r="L70" s="81">
        <v>6</v>
      </c>
      <c r="M70" s="81"/>
      <c r="N70" s="81">
        <v>5</v>
      </c>
      <c r="O70" s="81"/>
      <c r="P70" s="81">
        <v>6</v>
      </c>
      <c r="Q70" s="81"/>
      <c r="R70" s="81">
        <v>5</v>
      </c>
      <c r="S70" s="81"/>
      <c r="T70" s="81">
        <v>7</v>
      </c>
      <c r="U70" s="81"/>
      <c r="V70" s="81">
        <f>T70*$T$4+R70*$R$4+P70*$P$4+N70*$N$4+L70*$L$4</f>
        <v>128</v>
      </c>
      <c r="W70" s="83">
        <f>V70/$V$4</f>
        <v>5.818181818181818</v>
      </c>
      <c r="X70" s="81"/>
      <c r="Y70" s="81" t="s">
        <v>507</v>
      </c>
      <c r="Z70" s="81"/>
      <c r="AA70" s="81" t="s">
        <v>507</v>
      </c>
      <c r="AB70" s="81"/>
      <c r="AC70" s="81" t="s">
        <v>503</v>
      </c>
      <c r="AD70" s="81"/>
      <c r="AE70" s="81" t="s">
        <v>507</v>
      </c>
      <c r="AF70" s="81"/>
      <c r="AG70" s="81" t="s">
        <v>507</v>
      </c>
      <c r="AH70" s="81"/>
      <c r="AI70" s="81"/>
      <c r="AJ70" s="81">
        <f>AH70*$AH$4+AF70*$AF$4+AD70*$AD$4+AB70*$AB$4+Z70*$Z$4+X70*$X$4</f>
        <v>0</v>
      </c>
      <c r="AK70" s="83">
        <f>AJ70/$AJ$4</f>
        <v>0</v>
      </c>
      <c r="AL70" s="62" t="s">
        <v>511</v>
      </c>
      <c r="AM70" s="63">
        <f>COUNTIF($AM$5:$AM$67,"Kh¸")</f>
        <v>10</v>
      </c>
      <c r="AN70" s="204">
        <f>COUNTIF($AO$5:$AO$67,"Lªn líp")</f>
        <v>63</v>
      </c>
      <c r="AO70" s="204"/>
      <c r="AP70" s="84"/>
      <c r="AQ70" s="84"/>
      <c r="AR70" s="84"/>
      <c r="AS70" s="84"/>
      <c r="AT70" s="84"/>
      <c r="AU70" s="84"/>
      <c r="AV70" s="84"/>
      <c r="AW70" s="84"/>
      <c r="AX70" s="84"/>
    </row>
    <row r="71" spans="1:50" ht="15">
      <c r="A71" s="5"/>
      <c r="B71" s="5"/>
      <c r="C71" s="5"/>
      <c r="D71" s="7"/>
      <c r="E71" s="5"/>
      <c r="F71" s="5"/>
      <c r="G71" s="10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5"/>
      <c r="W71" s="86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62" t="s">
        <v>512</v>
      </c>
      <c r="AM71" s="63">
        <f>COUNTIF($AM$5:$AM$67,"TB Kh¸")</f>
        <v>44</v>
      </c>
      <c r="AN71" s="205" t="s">
        <v>523</v>
      </c>
      <c r="AO71" s="205"/>
      <c r="AP71" s="84"/>
      <c r="AQ71" s="84"/>
      <c r="AR71" s="84"/>
      <c r="AS71" s="84"/>
      <c r="AT71" s="84"/>
      <c r="AU71" s="84"/>
      <c r="AV71" s="84"/>
      <c r="AW71" s="84"/>
      <c r="AX71" s="84"/>
    </row>
    <row r="72" spans="1:50" ht="15">
      <c r="A72" s="5"/>
      <c r="B72" s="5"/>
      <c r="C72" s="5"/>
      <c r="D72" s="7"/>
      <c r="E72" s="5"/>
      <c r="F72" s="5"/>
      <c r="G72" s="10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5"/>
      <c r="W72" s="86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62" t="s">
        <v>524</v>
      </c>
      <c r="AM72" s="63">
        <f>COUNTIF($AM$5:$AM$67,"Trung b×nh")</f>
        <v>9</v>
      </c>
      <c r="AN72" s="206">
        <f>COUNTIF($AO$5:$AO$67,"Ngõng häc")</f>
        <v>0</v>
      </c>
      <c r="AO72" s="206"/>
      <c r="AP72" s="84"/>
      <c r="AQ72" s="84"/>
      <c r="AR72" s="84"/>
      <c r="AS72" s="84"/>
      <c r="AT72" s="84"/>
      <c r="AU72" s="84"/>
      <c r="AV72" s="84"/>
      <c r="AW72" s="84"/>
      <c r="AX72" s="84"/>
    </row>
    <row r="73" spans="1:50" ht="15">
      <c r="A73" s="5"/>
      <c r="B73" s="5"/>
      <c r="C73" s="5"/>
      <c r="D73" s="7"/>
      <c r="E73" s="5"/>
      <c r="F73" s="5"/>
      <c r="G73" s="10"/>
      <c r="V73" s="85"/>
      <c r="W73" s="86"/>
      <c r="AL73" s="62" t="s">
        <v>514</v>
      </c>
      <c r="AM73" s="63">
        <f>COUNTIF($AM$5:$AM$67,"YÕu")</f>
        <v>0</v>
      </c>
      <c r="AN73" s="205" t="s">
        <v>509</v>
      </c>
      <c r="AO73" s="205"/>
      <c r="AP73" s="84"/>
      <c r="AQ73" s="84"/>
      <c r="AR73" s="84"/>
      <c r="AS73" s="84"/>
      <c r="AT73" s="84"/>
      <c r="AU73" s="84"/>
      <c r="AV73" s="84"/>
      <c r="AW73" s="84"/>
      <c r="AX73" s="84"/>
    </row>
    <row r="74" spans="1:50" ht="15">
      <c r="A74" s="5"/>
      <c r="B74" s="5"/>
      <c r="C74" s="5"/>
      <c r="D74" s="7"/>
      <c r="E74" s="5"/>
      <c r="F74" s="5"/>
      <c r="G74" s="10"/>
      <c r="V74" s="85"/>
      <c r="W74" s="86"/>
      <c r="AL74" s="64" t="s">
        <v>515</v>
      </c>
      <c r="AM74" s="65">
        <f>COUNTIF($AM$5:$AM$67,"KÐm")</f>
        <v>0</v>
      </c>
      <c r="AN74" s="190">
        <f>COUNTIF($AO$5:$AO$67,"Th«i häc")</f>
        <v>0</v>
      </c>
      <c r="AO74" s="190"/>
      <c r="AP74" s="84"/>
      <c r="AQ74" s="84"/>
      <c r="AR74" s="84"/>
      <c r="AS74" s="84"/>
      <c r="AT74" s="84"/>
      <c r="AU74" s="84"/>
      <c r="AV74" s="84"/>
      <c r="AW74" s="84"/>
      <c r="AX74" s="84"/>
    </row>
    <row r="75" spans="1:41" ht="15">
      <c r="A75" s="5"/>
      <c r="B75" s="5"/>
      <c r="C75" s="5"/>
      <c r="D75" s="7"/>
      <c r="E75" s="5"/>
      <c r="F75" s="5"/>
      <c r="G75" s="10"/>
      <c r="V75" s="85"/>
      <c r="W75" s="86"/>
      <c r="AL75" s="66" t="s">
        <v>481</v>
      </c>
      <c r="AM75" s="187">
        <f>SUM(AM69:AM74)</f>
        <v>63</v>
      </c>
      <c r="AN75" s="188"/>
      <c r="AO75" s="189"/>
    </row>
    <row r="76" spans="1:41" ht="15">
      <c r="A76" s="92">
        <v>45</v>
      </c>
      <c r="B76" s="13" t="s">
        <v>327</v>
      </c>
      <c r="C76" s="24" t="s">
        <v>107</v>
      </c>
      <c r="D76" s="11">
        <v>33756</v>
      </c>
      <c r="E76" s="4" t="s">
        <v>48</v>
      </c>
      <c r="F76" s="13" t="s">
        <v>152</v>
      </c>
      <c r="G76" s="17" t="s">
        <v>35</v>
      </c>
      <c r="H76" s="81">
        <v>0</v>
      </c>
      <c r="I76" s="81"/>
      <c r="J76" s="81">
        <v>6</v>
      </c>
      <c r="K76" s="81"/>
      <c r="L76" s="81">
        <v>4</v>
      </c>
      <c r="M76" s="81">
        <v>1</v>
      </c>
      <c r="N76" s="81">
        <v>5</v>
      </c>
      <c r="O76" s="81">
        <v>4</v>
      </c>
      <c r="P76" s="81">
        <v>5</v>
      </c>
      <c r="Q76" s="81"/>
      <c r="R76" s="81">
        <v>4</v>
      </c>
      <c r="S76" s="81">
        <v>4</v>
      </c>
      <c r="T76" s="81">
        <v>5</v>
      </c>
      <c r="U76" s="81"/>
      <c r="V76" s="81">
        <f>T76*$T$4+R76*$R$4+P76*$P$4+N76*$N$4+L76*$L$4</f>
        <v>98</v>
      </c>
      <c r="W76" s="83">
        <f>V76/$V$4</f>
        <v>4.454545454545454</v>
      </c>
      <c r="X76" s="81">
        <v>5</v>
      </c>
      <c r="Y76" s="81"/>
      <c r="Z76" s="81">
        <v>5</v>
      </c>
      <c r="AA76" s="81"/>
      <c r="AB76" s="81"/>
      <c r="AC76" s="81" t="s">
        <v>503</v>
      </c>
      <c r="AD76" s="81">
        <v>4</v>
      </c>
      <c r="AE76" s="81">
        <v>4</v>
      </c>
      <c r="AF76" s="81"/>
      <c r="AG76" s="81" t="s">
        <v>503</v>
      </c>
      <c r="AH76" s="81"/>
      <c r="AI76" s="81" t="s">
        <v>503</v>
      </c>
      <c r="AJ76" s="81">
        <f>AH76*$AH$4+AF76*$AF$4+AD76*$AD$4+AB76*$AB$4+Z76*$Z$4+X76*$X$4</f>
        <v>42</v>
      </c>
      <c r="AK76" s="83">
        <f>AJ76/$AJ$4</f>
        <v>1.826086956521739</v>
      </c>
      <c r="AL76" s="83">
        <f>(AJ76+V76)/$AL$4</f>
        <v>3.111111111111111</v>
      </c>
      <c r="AM76" s="43" t="str">
        <f>IF(AL76&gt;=8.995,"XuÊt s¾c",IF(AL76&gt;=7.995,"Giái",IF(AL76&gt;=6.995,"Kh¸",IF(AL76&gt;=5.995,"TB Kh¸",IF(AL76&gt;=4.995,"Trung b×nh",IF(AL76&gt;=3.995,"YÕu",IF(AL76&lt;3.995,"KÐm")))))))</f>
        <v>KÐm</v>
      </c>
      <c r="AN76" s="81">
        <f>SUM((IF(L76&gt;=5,0,$L$4)),(IF(N76&gt;=5,0,$N$4)),(IF(P76&gt;=5,0,$P$4)),(IF(R76&gt;=5,0,$R$4)),,(IF(T76&gt;=5,0,$T$4)),(IF(X76&gt;=5,0,$X$4)),(IF(Z76&gt;=5,0,$Z$4)),,(IF(AB76&gt;=5,0,$AB$4)),(IF(AD76&gt;=5,0,$AD$4)),(IF(AF76&gt;=5,0,$AF$4)),,(IF(AH76&gt;=5,0,$AH$4)))</f>
        <v>29</v>
      </c>
      <c r="AO76" s="44" t="str">
        <f>IF($AL76&lt;3.495,"Th«i häc",IF($AL76&lt;4.995,"Ngõng häc",IF($AN76&gt;25,"Ngõng häc","Lªn líp")))</f>
        <v>Th«i häc</v>
      </c>
    </row>
    <row r="77" spans="1:73" ht="15">
      <c r="A77" s="92">
        <v>53</v>
      </c>
      <c r="B77" s="13" t="s">
        <v>335</v>
      </c>
      <c r="C77" s="24" t="s">
        <v>178</v>
      </c>
      <c r="D77" s="11">
        <v>33821</v>
      </c>
      <c r="E77" s="4" t="s">
        <v>101</v>
      </c>
      <c r="F77" s="13" t="s">
        <v>22</v>
      </c>
      <c r="G77" s="17" t="s">
        <v>35</v>
      </c>
      <c r="H77" s="81">
        <v>6</v>
      </c>
      <c r="I77" s="81"/>
      <c r="J77" s="81">
        <v>6</v>
      </c>
      <c r="K77" s="81"/>
      <c r="L77" s="81">
        <v>6</v>
      </c>
      <c r="M77" s="81"/>
      <c r="N77" s="81">
        <v>5</v>
      </c>
      <c r="O77" s="81"/>
      <c r="P77" s="81">
        <v>6</v>
      </c>
      <c r="Q77" s="81"/>
      <c r="R77" s="81">
        <v>6</v>
      </c>
      <c r="S77" s="81"/>
      <c r="T77" s="81">
        <v>7</v>
      </c>
      <c r="U77" s="81"/>
      <c r="V77" s="81">
        <f>T77*$T$4+R77*$R$4+P77*$P$4+N77*$N$4+L77*$L$4</f>
        <v>133</v>
      </c>
      <c r="W77" s="83">
        <f>V77/$V$4</f>
        <v>6.045454545454546</v>
      </c>
      <c r="X77" s="81">
        <v>7</v>
      </c>
      <c r="Y77" s="81"/>
      <c r="Z77" s="81">
        <v>6</v>
      </c>
      <c r="AA77" s="81"/>
      <c r="AB77" s="81">
        <v>5</v>
      </c>
      <c r="AC77" s="81"/>
      <c r="AD77" s="81">
        <v>6</v>
      </c>
      <c r="AE77" s="81">
        <v>4</v>
      </c>
      <c r="AF77" s="81">
        <v>6</v>
      </c>
      <c r="AG77" s="81">
        <v>4</v>
      </c>
      <c r="AH77" s="81">
        <v>5</v>
      </c>
      <c r="AI77" s="81"/>
      <c r="AJ77" s="81">
        <f>AH77*$AH$4+AF77*$AF$4+AD77*$AD$4+AB77*$AB$4+Z77*$Z$4+X77*$X$4</f>
        <v>132</v>
      </c>
      <c r="AK77" s="83">
        <f>AJ77/$AJ$4</f>
        <v>5.739130434782608</v>
      </c>
      <c r="AL77" s="83">
        <f>(AJ77+V77)/$AL$4</f>
        <v>5.888888888888889</v>
      </c>
      <c r="AM77" s="43" t="str">
        <f>IF(AL77&gt;=8.995,"XuÊt s¾c",IF(AL77&gt;=7.995,"Giái",IF(AL77&gt;=6.995,"Kh¸",IF(AL77&gt;=5.995,"TB Kh¸",IF(AL77&gt;=4.995,"Trung b×nh",IF(AL77&gt;=3.995,"YÕu",IF(AL77&lt;3.995,"KÐm")))))))</f>
        <v>Trung b×nh</v>
      </c>
      <c r="AN77" s="81">
        <f>SUM((IF(L77&gt;=5,0,$L$4)),(IF(N77&gt;=5,0,$N$4)),(IF(P77&gt;=5,0,$P$4)),(IF(R77&gt;=5,0,$R$4)),,(IF(T77&gt;=5,0,$T$4)),(IF(X77&gt;=5,0,$X$4)),(IF(Z77&gt;=5,0,$Z$4)),,(IF(AB77&gt;=5,0,$AB$4)),(IF(AD77&gt;=5,0,$AD$4)),(IF(AF77&gt;=5,0,$AF$4)),,(IF(AH77&gt;=5,0,$AH$4)))</f>
        <v>0</v>
      </c>
      <c r="AO77" s="44" t="str">
        <f>IF($AL77&lt;3.495,"Th«i häc",IF($AL77&lt;4.995,"Ngõng häc",IF($AN77&gt;25,"Ngõng häc","Lªn líp")))</f>
        <v>Lªn líp</v>
      </c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</row>
    <row r="78" spans="22:23" ht="15">
      <c r="V78" s="85"/>
      <c r="W78" s="86"/>
    </row>
    <row r="79" spans="22:23" ht="15">
      <c r="V79" s="85"/>
      <c r="W79" s="86"/>
    </row>
    <row r="80" spans="22:23" ht="15">
      <c r="V80" s="85"/>
      <c r="W80" s="86"/>
    </row>
  </sheetData>
  <mergeCells count="74">
    <mergeCell ref="AP1:BW1"/>
    <mergeCell ref="F4:G4"/>
    <mergeCell ref="B4:C4"/>
    <mergeCell ref="A1:G1"/>
    <mergeCell ref="A2:G2"/>
    <mergeCell ref="H2:I2"/>
    <mergeCell ref="J2:K2"/>
    <mergeCell ref="L2:M2"/>
    <mergeCell ref="N2:O2"/>
    <mergeCell ref="Z3:AA3"/>
    <mergeCell ref="AJ2:AJ3"/>
    <mergeCell ref="AK2:AK4"/>
    <mergeCell ref="AL2:AL3"/>
    <mergeCell ref="AD2:AE2"/>
    <mergeCell ref="AF2:AG2"/>
    <mergeCell ref="AH2:AI2"/>
    <mergeCell ref="AD3:AE3"/>
    <mergeCell ref="AF3:AG3"/>
    <mergeCell ref="AH3:AI3"/>
    <mergeCell ref="Z2:AA2"/>
    <mergeCell ref="AB2:AC2"/>
    <mergeCell ref="AB3:AC3"/>
    <mergeCell ref="P3:Q3"/>
    <mergeCell ref="R3:S3"/>
    <mergeCell ref="T3:U3"/>
    <mergeCell ref="X3:Y3"/>
    <mergeCell ref="W2:W4"/>
    <mergeCell ref="X2:Y2"/>
    <mergeCell ref="P2:Q2"/>
    <mergeCell ref="R2:S2"/>
    <mergeCell ref="T2:U2"/>
    <mergeCell ref="V2:V3"/>
    <mergeCell ref="H3:I3"/>
    <mergeCell ref="J3:K3"/>
    <mergeCell ref="L3:M3"/>
    <mergeCell ref="N3:O3"/>
    <mergeCell ref="AN2:AO4"/>
    <mergeCell ref="AM2:AM4"/>
    <mergeCell ref="AV2:AW2"/>
    <mergeCell ref="AN73:AO73"/>
    <mergeCell ref="AP2:AQ2"/>
    <mergeCell ref="AR2:AS2"/>
    <mergeCell ref="AT2:AU2"/>
    <mergeCell ref="AN74:AO74"/>
    <mergeCell ref="AM75:AO75"/>
    <mergeCell ref="AN69:AO69"/>
    <mergeCell ref="AN70:AO70"/>
    <mergeCell ref="AN71:AO71"/>
    <mergeCell ref="AN72:AO72"/>
    <mergeCell ref="BL2:BM2"/>
    <mergeCell ref="BL3:BM3"/>
    <mergeCell ref="AX2:AY2"/>
    <mergeCell ref="AZ2:BA2"/>
    <mergeCell ref="BD2:BE2"/>
    <mergeCell ref="BH2:BI2"/>
    <mergeCell ref="BJ3:BK3"/>
    <mergeCell ref="BJ2:BK2"/>
    <mergeCell ref="AX3:AY3"/>
    <mergeCell ref="AZ3:BA3"/>
    <mergeCell ref="BN3:BO3"/>
    <mergeCell ref="BR3:BS3"/>
    <mergeCell ref="BT3:BU3"/>
    <mergeCell ref="BP2:BQ2"/>
    <mergeCell ref="BP3:BQ3"/>
    <mergeCell ref="CY2:CZ2"/>
    <mergeCell ref="BD3:BE3"/>
    <mergeCell ref="BH3:BI3"/>
    <mergeCell ref="AP3:AQ3"/>
    <mergeCell ref="AR3:AS3"/>
    <mergeCell ref="AT3:AU3"/>
    <mergeCell ref="AV3:AW3"/>
    <mergeCell ref="BN2:BO2"/>
    <mergeCell ref="BR2:BS2"/>
    <mergeCell ref="BT2:BU2"/>
  </mergeCells>
  <conditionalFormatting sqref="DL5:DL67 DE5:DE67 DG5:DG67 DI5:DI67 BP77 BT77 BJ77 BL77 BR77 BN77 BP5:BP67 BT5:BT67 BJ5:BJ67 BL5:BL67 BR5:BR67 BN5:BN67 H69:H70 R69:R70 J69:J70 T69:T70 AD69:AD70 Z69:Z70 AF69:AF70 AH69:AH70 AB69:AB70 X69:X70 P69:P70 N69:N70 L69:L70 P76:P77 X76:X77 AB76:AB77 AH76:AH77 AF76:AF77 Z76:Z77 AD76:AD77 T76:T77 J76:J77 R76:R77 H76:H77 L76:L77 AV77 AX77 AZ77 AP77 BD77 AR77 AT77 BH77 N76:N77 P5:P67 X5:X67 AB5:AB67 AH5:AH67 AF5:AF67 Z5:Z67 AD5:AD67 T5:T67 J5:J67 R5:R67 H5:H67 L5:L67 AV5:AV67 AX5:AX67 AZ5:AZ67 AP5:AP67 BD5:BD67 AR5:AR67 N5:N67 BH5:BH67 AT5:AT67 BW5:BX67 CA5:CA67 CC5:CC67 CE5:CE67 CG5:CG67 CI5:CI67 CK5:CK67 CM5:CM67 CQ5:CQ67 CS5:CS67 CU5:CU67 CW5:CW67 CY5:CY67 DB5:DC67">
    <cfRule type="cellIs" priority="1" dxfId="0" operator="lessThan" stopIfTrue="1">
      <formula>5</formula>
    </cfRule>
  </conditionalFormatting>
  <conditionalFormatting sqref="DH4:DH65536 DH1 DJ1:DK65536 DD4:DD65536 DD1 DF1 DF4:DF65536 CX1:CX65536 CZ1:DA1 CZ4:DA65536">
    <cfRule type="cellIs" priority="2" dxfId="4" operator="lessThan" stopIfTrue="1">
      <formula>5</formula>
    </cfRule>
  </conditionalFormatting>
  <conditionalFormatting sqref="AK69:AK70 W69:W70 W76:W77 AK76:AK77 W5:W67 AK5:AK67">
    <cfRule type="cellIs" priority="3" dxfId="1" operator="lessThan" stopIfTrue="1">
      <formula>4.995</formula>
    </cfRule>
  </conditionalFormatting>
  <conditionalFormatting sqref="AL76:AL77 AL5:AL67">
    <cfRule type="cellIs" priority="4" dxfId="2" operator="lessThan" stopIfTrue="1">
      <formula>4.995</formula>
    </cfRule>
  </conditionalFormatting>
  <conditionalFormatting sqref="AO76:AO77 AO5:AO67">
    <cfRule type="cellIs" priority="5" dxfId="3" operator="notEqual" stopIfTrue="1">
      <formula>"Lªn líp"</formula>
    </cfRule>
  </conditionalFormatting>
  <printOptions/>
  <pageMargins left="0.24" right="0.17" top="0.4" bottom="0.23" header="0.18" footer="0.2"/>
  <pageSetup horizontalDpi="600" verticalDpi="600" orientation="landscape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118"/>
  <sheetViews>
    <sheetView tabSelected="1" workbookViewId="0" topLeftCell="A1">
      <pane xSplit="4" ySplit="4" topLeftCell="AV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M9" sqref="BM9"/>
    </sheetView>
  </sheetViews>
  <sheetFormatPr defaultColWidth="9.140625" defaultRowHeight="12.75"/>
  <cols>
    <col min="1" max="1" width="4.7109375" style="73" customWidth="1"/>
    <col min="2" max="2" width="17.140625" style="71" customWidth="1"/>
    <col min="3" max="3" width="7.7109375" style="71" customWidth="1"/>
    <col min="4" max="4" width="11.28125" style="73" customWidth="1"/>
    <col min="5" max="5" width="5.57421875" style="73" customWidth="1"/>
    <col min="6" max="6" width="12.28125" style="71" customWidth="1"/>
    <col min="7" max="7" width="13.421875" style="75" customWidth="1"/>
    <col min="8" max="21" width="3.8515625" style="71" customWidth="1"/>
    <col min="22" max="23" width="6.7109375" style="71" customWidth="1"/>
    <col min="24" max="35" width="3.57421875" style="71" customWidth="1"/>
    <col min="36" max="38" width="6.7109375" style="71" customWidth="1"/>
    <col min="39" max="39" width="11.00390625" style="71" customWidth="1"/>
    <col min="40" max="40" width="4.57421875" style="71" customWidth="1"/>
    <col min="41" max="41" width="15.00390625" style="71" customWidth="1"/>
    <col min="42" max="57" width="3.140625" style="71" customWidth="1"/>
    <col min="58" max="58" width="5.421875" style="71" customWidth="1"/>
    <col min="59" max="59" width="6.7109375" style="94" customWidth="1"/>
    <col min="60" max="73" width="3.140625" style="71" customWidth="1"/>
    <col min="74" max="74" width="6.140625" style="71" customWidth="1"/>
    <col min="75" max="75" width="7.00390625" style="71" customWidth="1"/>
    <col min="76" max="76" width="5.421875" style="71" customWidth="1"/>
    <col min="77" max="77" width="5.8515625" style="73" customWidth="1"/>
    <col min="78" max="78" width="11.28125" style="73" customWidth="1"/>
    <col min="79" max="92" width="4.57421875" style="71" customWidth="1"/>
    <col min="93" max="93" width="7.421875" style="71" customWidth="1"/>
    <col min="94" max="94" width="6.28125" style="71" customWidth="1"/>
    <col min="95" max="104" width="4.57421875" style="71" customWidth="1"/>
    <col min="105" max="105" width="5.140625" style="71" customWidth="1"/>
    <col min="106" max="106" width="5.8515625" style="71" customWidth="1"/>
    <col min="107" max="107" width="6.8515625" style="71" customWidth="1"/>
    <col min="108" max="120" width="4.57421875" style="71" customWidth="1"/>
    <col min="121" max="16384" width="9.140625" style="71" customWidth="1"/>
  </cols>
  <sheetData>
    <row r="1" spans="1:76" ht="21.75" customHeight="1">
      <c r="A1" s="214" t="s">
        <v>352</v>
      </c>
      <c r="B1" s="214"/>
      <c r="C1" s="214"/>
      <c r="D1" s="214"/>
      <c r="E1" s="214"/>
      <c r="F1" s="214"/>
      <c r="G1" s="214"/>
      <c r="H1" s="5"/>
      <c r="J1" s="5"/>
      <c r="L1" s="5"/>
      <c r="N1" s="5"/>
      <c r="P1" s="5"/>
      <c r="R1" s="5"/>
      <c r="T1" s="5"/>
      <c r="X1" s="5"/>
      <c r="Z1" s="5"/>
      <c r="AB1" s="5"/>
      <c r="AD1" s="5"/>
      <c r="AF1" s="5"/>
      <c r="AH1" s="5"/>
      <c r="AP1" s="212" t="s">
        <v>575</v>
      </c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</row>
    <row r="2" spans="1:120" ht="15" customHeight="1">
      <c r="A2" s="231" t="s">
        <v>17</v>
      </c>
      <c r="B2" s="231" t="s">
        <v>38</v>
      </c>
      <c r="C2" s="231"/>
      <c r="D2" s="231" t="s">
        <v>39</v>
      </c>
      <c r="H2" s="223" t="s">
        <v>478</v>
      </c>
      <c r="I2" s="224"/>
      <c r="J2" s="223" t="s">
        <v>479</v>
      </c>
      <c r="K2" s="224"/>
      <c r="L2" s="223" t="s">
        <v>488</v>
      </c>
      <c r="M2" s="224"/>
      <c r="N2" s="223" t="s">
        <v>480</v>
      </c>
      <c r="O2" s="224"/>
      <c r="P2" s="223" t="s">
        <v>496</v>
      </c>
      <c r="Q2" s="224"/>
      <c r="R2" s="223" t="s">
        <v>498</v>
      </c>
      <c r="S2" s="224"/>
      <c r="T2" s="223" t="s">
        <v>491</v>
      </c>
      <c r="U2" s="224"/>
      <c r="V2" s="217" t="s">
        <v>481</v>
      </c>
      <c r="W2" s="191" t="s">
        <v>482</v>
      </c>
      <c r="X2" s="223" t="s">
        <v>489</v>
      </c>
      <c r="Y2" s="224"/>
      <c r="Z2" s="223" t="s">
        <v>17</v>
      </c>
      <c r="AA2" s="224"/>
      <c r="AB2" s="223" t="s">
        <v>491</v>
      </c>
      <c r="AC2" s="224"/>
      <c r="AD2" s="223" t="s">
        <v>490</v>
      </c>
      <c r="AE2" s="224"/>
      <c r="AF2" s="223" t="s">
        <v>483</v>
      </c>
      <c r="AG2" s="224"/>
      <c r="AH2" s="223" t="s">
        <v>493</v>
      </c>
      <c r="AI2" s="224"/>
      <c r="AJ2" s="217" t="s">
        <v>481</v>
      </c>
      <c r="AK2" s="191" t="s">
        <v>484</v>
      </c>
      <c r="AL2" s="191" t="s">
        <v>485</v>
      </c>
      <c r="AM2" s="217" t="s">
        <v>486</v>
      </c>
      <c r="AN2" s="217" t="s">
        <v>487</v>
      </c>
      <c r="AO2" s="217"/>
      <c r="AP2" s="223" t="s">
        <v>529</v>
      </c>
      <c r="AQ2" s="224"/>
      <c r="AR2" s="223" t="s">
        <v>531</v>
      </c>
      <c r="AS2" s="224"/>
      <c r="AT2" s="223" t="s">
        <v>525</v>
      </c>
      <c r="AU2" s="224"/>
      <c r="AV2" s="223" t="s">
        <v>531</v>
      </c>
      <c r="AW2" s="224"/>
      <c r="AX2" s="223" t="s">
        <v>531</v>
      </c>
      <c r="AY2" s="224"/>
      <c r="AZ2" s="223" t="s">
        <v>525</v>
      </c>
      <c r="BA2" s="224"/>
      <c r="BB2" s="223" t="s">
        <v>536</v>
      </c>
      <c r="BC2" s="224"/>
      <c r="BD2" s="88" t="s">
        <v>555</v>
      </c>
      <c r="BE2" s="88"/>
      <c r="BF2" s="72" t="s">
        <v>481</v>
      </c>
      <c r="BG2" s="72" t="s">
        <v>553</v>
      </c>
      <c r="BH2" s="223" t="s">
        <v>551</v>
      </c>
      <c r="BI2" s="224"/>
      <c r="BJ2" s="223" t="s">
        <v>489</v>
      </c>
      <c r="BK2" s="224"/>
      <c r="BL2" s="223" t="s">
        <v>525</v>
      </c>
      <c r="BM2" s="224"/>
      <c r="BN2" s="223" t="s">
        <v>488</v>
      </c>
      <c r="BO2" s="224"/>
      <c r="BP2" s="223" t="s">
        <v>488</v>
      </c>
      <c r="BQ2" s="224"/>
      <c r="BR2" s="223" t="s">
        <v>541</v>
      </c>
      <c r="BS2" s="224"/>
      <c r="BT2" s="223" t="s">
        <v>543</v>
      </c>
      <c r="BU2" s="228"/>
      <c r="BV2" s="108" t="s">
        <v>481</v>
      </c>
      <c r="BW2" s="109" t="s">
        <v>553</v>
      </c>
      <c r="BX2" s="109" t="s">
        <v>553</v>
      </c>
      <c r="BY2" s="109" t="s">
        <v>569</v>
      </c>
      <c r="BZ2" s="109" t="s">
        <v>564</v>
      </c>
      <c r="CA2" s="125" t="s">
        <v>579</v>
      </c>
      <c r="CB2" s="125"/>
      <c r="CC2" s="125" t="s">
        <v>580</v>
      </c>
      <c r="CD2" s="125"/>
      <c r="CE2" s="125" t="s">
        <v>581</v>
      </c>
      <c r="CF2" s="125"/>
      <c r="CG2" s="125" t="s">
        <v>582</v>
      </c>
      <c r="CH2" s="125"/>
      <c r="CI2" s="125" t="s">
        <v>584</v>
      </c>
      <c r="CJ2" s="125"/>
      <c r="CK2" s="125" t="s">
        <v>585</v>
      </c>
      <c r="CL2" s="125"/>
      <c r="CM2" s="125" t="s">
        <v>582</v>
      </c>
      <c r="CN2" s="125"/>
      <c r="CO2" s="125" t="s">
        <v>481</v>
      </c>
      <c r="CP2" s="125" t="s">
        <v>553</v>
      </c>
      <c r="CQ2" s="125" t="s">
        <v>587</v>
      </c>
      <c r="CR2" s="125"/>
      <c r="CS2" s="125" t="s">
        <v>588</v>
      </c>
      <c r="CT2" s="125"/>
      <c r="CU2" s="125" t="s">
        <v>589</v>
      </c>
      <c r="CV2" s="125"/>
      <c r="CW2" s="125" t="s">
        <v>591</v>
      </c>
      <c r="CX2" s="125"/>
      <c r="CY2" s="220" t="s">
        <v>596</v>
      </c>
      <c r="CZ2" s="216"/>
      <c r="DA2" s="181" t="s">
        <v>599</v>
      </c>
      <c r="DB2" s="106" t="s">
        <v>553</v>
      </c>
      <c r="DC2" s="125" t="s">
        <v>553</v>
      </c>
      <c r="DD2" s="179"/>
      <c r="DE2" s="117"/>
      <c r="DF2" s="179"/>
      <c r="DG2" s="117"/>
      <c r="DH2" s="179"/>
      <c r="DI2" s="117"/>
      <c r="DJ2" s="179"/>
      <c r="DK2" s="117"/>
      <c r="DL2" s="179"/>
      <c r="DM2" s="117"/>
      <c r="DN2" s="117"/>
      <c r="DO2" s="117"/>
      <c r="DP2" s="117"/>
    </row>
    <row r="3" spans="1:120" ht="15.75" customHeight="1">
      <c r="A3" s="231"/>
      <c r="B3" s="231"/>
      <c r="C3" s="231"/>
      <c r="D3" s="231"/>
      <c r="H3" s="221"/>
      <c r="I3" s="222"/>
      <c r="J3" s="221"/>
      <c r="K3" s="222"/>
      <c r="L3" s="221" t="s">
        <v>495</v>
      </c>
      <c r="M3" s="222"/>
      <c r="N3" s="221"/>
      <c r="O3" s="222"/>
      <c r="P3" s="221" t="s">
        <v>497</v>
      </c>
      <c r="Q3" s="222"/>
      <c r="R3" s="221"/>
      <c r="S3" s="222"/>
      <c r="T3" s="221" t="s">
        <v>499</v>
      </c>
      <c r="U3" s="222"/>
      <c r="V3" s="219"/>
      <c r="W3" s="192"/>
      <c r="X3" s="221" t="s">
        <v>492</v>
      </c>
      <c r="Y3" s="222"/>
      <c r="Z3" s="221" t="s">
        <v>500</v>
      </c>
      <c r="AA3" s="222"/>
      <c r="AB3" s="221" t="s">
        <v>501</v>
      </c>
      <c r="AC3" s="222"/>
      <c r="AD3" s="221"/>
      <c r="AE3" s="222"/>
      <c r="AF3" s="221"/>
      <c r="AG3" s="222"/>
      <c r="AH3" s="221"/>
      <c r="AI3" s="222"/>
      <c r="AJ3" s="219"/>
      <c r="AK3" s="192"/>
      <c r="AL3" s="185"/>
      <c r="AM3" s="218"/>
      <c r="AN3" s="218"/>
      <c r="AO3" s="218"/>
      <c r="AP3" s="221" t="s">
        <v>530</v>
      </c>
      <c r="AQ3" s="222"/>
      <c r="AR3" s="221" t="s">
        <v>532</v>
      </c>
      <c r="AS3" s="222"/>
      <c r="AT3" s="221" t="s">
        <v>528</v>
      </c>
      <c r="AU3" s="222"/>
      <c r="AV3" s="221" t="s">
        <v>533</v>
      </c>
      <c r="AW3" s="222"/>
      <c r="AX3" s="221" t="s">
        <v>534</v>
      </c>
      <c r="AY3" s="222"/>
      <c r="AZ3" s="221" t="s">
        <v>539</v>
      </c>
      <c r="BA3" s="222"/>
      <c r="BB3" s="221" t="s">
        <v>537</v>
      </c>
      <c r="BC3" s="222"/>
      <c r="BD3" s="89"/>
      <c r="BE3" s="89"/>
      <c r="BF3" s="76" t="s">
        <v>552</v>
      </c>
      <c r="BG3" s="76" t="s">
        <v>554</v>
      </c>
      <c r="BH3" s="221"/>
      <c r="BI3" s="222"/>
      <c r="BJ3" s="221" t="s">
        <v>539</v>
      </c>
      <c r="BK3" s="222"/>
      <c r="BL3" s="221" t="s">
        <v>536</v>
      </c>
      <c r="BM3" s="222"/>
      <c r="BN3" s="221" t="s">
        <v>540</v>
      </c>
      <c r="BO3" s="222"/>
      <c r="BP3" s="221" t="s">
        <v>549</v>
      </c>
      <c r="BQ3" s="222"/>
      <c r="BR3" s="221" t="s">
        <v>542</v>
      </c>
      <c r="BS3" s="222"/>
      <c r="BT3" s="221" t="s">
        <v>544</v>
      </c>
      <c r="BU3" s="229"/>
      <c r="BV3" s="110" t="s">
        <v>552</v>
      </c>
      <c r="BW3" s="111" t="s">
        <v>562</v>
      </c>
      <c r="BX3" s="107" t="s">
        <v>563</v>
      </c>
      <c r="BY3" s="149" t="s">
        <v>566</v>
      </c>
      <c r="BZ3" s="149" t="s">
        <v>567</v>
      </c>
      <c r="CA3" s="126"/>
      <c r="CB3" s="126"/>
      <c r="CC3" s="126"/>
      <c r="CD3" s="126"/>
      <c r="CE3" s="126"/>
      <c r="CF3" s="126"/>
      <c r="CG3" s="126" t="s">
        <v>583</v>
      </c>
      <c r="CH3" s="126"/>
      <c r="CI3" s="126"/>
      <c r="CJ3" s="126"/>
      <c r="CK3" s="126" t="s">
        <v>593</v>
      </c>
      <c r="CL3" s="126"/>
      <c r="CM3" s="126" t="s">
        <v>586</v>
      </c>
      <c r="CN3" s="126"/>
      <c r="CO3" s="126" t="s">
        <v>552</v>
      </c>
      <c r="CP3" s="126" t="s">
        <v>594</v>
      </c>
      <c r="CQ3" s="126"/>
      <c r="CR3" s="126"/>
      <c r="CS3" s="126"/>
      <c r="CT3" s="126"/>
      <c r="CU3" s="126" t="s">
        <v>590</v>
      </c>
      <c r="CV3" s="126"/>
      <c r="CW3" s="126"/>
      <c r="CX3" s="126"/>
      <c r="CY3" s="126" t="s">
        <v>597</v>
      </c>
      <c r="CZ3" s="126"/>
      <c r="DA3" s="107" t="s">
        <v>600</v>
      </c>
      <c r="DB3" s="107" t="s">
        <v>601</v>
      </c>
      <c r="DC3" s="126" t="s">
        <v>602</v>
      </c>
      <c r="DD3" s="126"/>
      <c r="DE3" s="118"/>
      <c r="DF3" s="126"/>
      <c r="DG3" s="118"/>
      <c r="DH3" s="126"/>
      <c r="DI3" s="118"/>
      <c r="DJ3" s="126"/>
      <c r="DK3" s="118"/>
      <c r="DL3" s="126"/>
      <c r="DM3" s="118"/>
      <c r="DN3" s="118"/>
      <c r="DO3" s="118"/>
      <c r="DP3" s="118"/>
    </row>
    <row r="4" spans="1:120" ht="15.75" customHeight="1">
      <c r="A4" s="232"/>
      <c r="B4" s="232"/>
      <c r="C4" s="232"/>
      <c r="D4" s="232"/>
      <c r="E4" s="3" t="s">
        <v>40</v>
      </c>
      <c r="F4" s="226" t="s">
        <v>41</v>
      </c>
      <c r="G4" s="226"/>
      <c r="H4" s="53"/>
      <c r="I4" s="77"/>
      <c r="J4" s="53"/>
      <c r="K4" s="77"/>
      <c r="L4" s="53">
        <v>7</v>
      </c>
      <c r="M4" s="77"/>
      <c r="N4" s="53">
        <v>3</v>
      </c>
      <c r="O4" s="77"/>
      <c r="P4" s="53">
        <v>3</v>
      </c>
      <c r="Q4" s="77"/>
      <c r="R4" s="53">
        <v>5</v>
      </c>
      <c r="S4" s="77"/>
      <c r="T4" s="53">
        <v>4</v>
      </c>
      <c r="U4" s="77"/>
      <c r="V4" s="52">
        <f>T4+R4+P4+N4+L4</f>
        <v>22</v>
      </c>
      <c r="W4" s="185"/>
      <c r="X4" s="53">
        <v>3</v>
      </c>
      <c r="Y4" s="77"/>
      <c r="Z4" s="53">
        <v>3</v>
      </c>
      <c r="AA4" s="77"/>
      <c r="AB4" s="53">
        <v>4</v>
      </c>
      <c r="AC4" s="77"/>
      <c r="AD4" s="53">
        <v>3</v>
      </c>
      <c r="AE4" s="77"/>
      <c r="AF4" s="53">
        <v>5</v>
      </c>
      <c r="AG4" s="77"/>
      <c r="AH4" s="53">
        <v>5</v>
      </c>
      <c r="AI4" s="77"/>
      <c r="AJ4" s="36">
        <f>AH4+AF4+AD4+AB4+Z4+X4</f>
        <v>23</v>
      </c>
      <c r="AK4" s="185"/>
      <c r="AL4" s="78">
        <f>AJ4+V4</f>
        <v>45</v>
      </c>
      <c r="AM4" s="219"/>
      <c r="AN4" s="219"/>
      <c r="AO4" s="219"/>
      <c r="AP4" s="53">
        <v>5</v>
      </c>
      <c r="AQ4" s="77"/>
      <c r="AR4" s="53">
        <v>3</v>
      </c>
      <c r="AS4" s="77"/>
      <c r="AT4" s="53">
        <v>5</v>
      </c>
      <c r="AU4" s="77"/>
      <c r="AV4" s="53">
        <v>3</v>
      </c>
      <c r="AW4" s="77"/>
      <c r="AX4" s="53">
        <v>3</v>
      </c>
      <c r="AY4" s="77"/>
      <c r="AZ4" s="53">
        <v>4</v>
      </c>
      <c r="BA4" s="77"/>
      <c r="BB4" s="53">
        <v>4</v>
      </c>
      <c r="BC4" s="77"/>
      <c r="BD4" s="77">
        <v>3</v>
      </c>
      <c r="BE4" s="77"/>
      <c r="BF4" s="77">
        <f>SUM(AP4:BE4)</f>
        <v>30</v>
      </c>
      <c r="BG4" s="95"/>
      <c r="BH4" s="53">
        <v>3</v>
      </c>
      <c r="BI4" s="77"/>
      <c r="BJ4" s="53">
        <v>4</v>
      </c>
      <c r="BK4" s="77"/>
      <c r="BL4" s="53">
        <v>4</v>
      </c>
      <c r="BM4" s="77"/>
      <c r="BN4" s="53">
        <v>4</v>
      </c>
      <c r="BO4" s="77"/>
      <c r="BP4" s="53">
        <v>5</v>
      </c>
      <c r="BQ4" s="77"/>
      <c r="BR4" s="53">
        <v>3</v>
      </c>
      <c r="BS4" s="77"/>
      <c r="BT4" s="53">
        <v>3</v>
      </c>
      <c r="BU4" s="120"/>
      <c r="BV4" s="90">
        <f>SUM(BH4:BU4)</f>
        <v>26</v>
      </c>
      <c r="BW4" s="90"/>
      <c r="BX4" s="90">
        <f>BV4+BF4</f>
        <v>56</v>
      </c>
      <c r="BY4" s="160"/>
      <c r="BZ4" s="160"/>
      <c r="CA4" s="90">
        <v>4</v>
      </c>
      <c r="CB4" s="90"/>
      <c r="CC4" s="90">
        <v>4</v>
      </c>
      <c r="CD4" s="90"/>
      <c r="CE4" s="90">
        <v>3</v>
      </c>
      <c r="CF4" s="90"/>
      <c r="CG4" s="90">
        <v>6</v>
      </c>
      <c r="CH4" s="90"/>
      <c r="CI4" s="90">
        <v>4</v>
      </c>
      <c r="CJ4" s="90"/>
      <c r="CK4" s="90">
        <v>5</v>
      </c>
      <c r="CL4" s="90"/>
      <c r="CM4" s="90">
        <v>6</v>
      </c>
      <c r="CN4" s="90"/>
      <c r="CO4" s="90">
        <f>SUM(CA4:CN4)</f>
        <v>32</v>
      </c>
      <c r="CP4" s="90"/>
      <c r="CQ4" s="90">
        <v>4</v>
      </c>
      <c r="CR4" s="90"/>
      <c r="CS4" s="90">
        <v>6</v>
      </c>
      <c r="CT4" s="90"/>
      <c r="CU4" s="90">
        <v>4</v>
      </c>
      <c r="CV4" s="90"/>
      <c r="CW4" s="90">
        <v>3</v>
      </c>
      <c r="CX4" s="90"/>
      <c r="CY4" s="90">
        <v>6</v>
      </c>
      <c r="CZ4" s="90"/>
      <c r="DA4" s="90">
        <f>SUM(CQ4:CZ4)</f>
        <v>23</v>
      </c>
      <c r="DB4" s="90"/>
      <c r="DC4" s="90">
        <f>DA4+CO4</f>
        <v>55</v>
      </c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</row>
    <row r="5" spans="1:120" ht="15.75">
      <c r="A5" s="8">
        <v>3</v>
      </c>
      <c r="B5" s="12" t="s">
        <v>355</v>
      </c>
      <c r="C5" s="29" t="s">
        <v>64</v>
      </c>
      <c r="D5" s="21">
        <v>33803</v>
      </c>
      <c r="E5" s="8" t="s">
        <v>101</v>
      </c>
      <c r="F5" s="12" t="s">
        <v>123</v>
      </c>
      <c r="G5" s="15" t="s">
        <v>35</v>
      </c>
      <c r="H5" s="79">
        <v>7</v>
      </c>
      <c r="I5" s="79"/>
      <c r="J5" s="79">
        <v>6</v>
      </c>
      <c r="K5" s="79"/>
      <c r="L5" s="79">
        <v>6</v>
      </c>
      <c r="M5" s="79"/>
      <c r="N5" s="79">
        <v>5</v>
      </c>
      <c r="O5" s="79"/>
      <c r="P5" s="79">
        <v>6</v>
      </c>
      <c r="Q5" s="79"/>
      <c r="R5" s="79">
        <v>5</v>
      </c>
      <c r="S5" s="79"/>
      <c r="T5" s="79">
        <v>5</v>
      </c>
      <c r="U5" s="79"/>
      <c r="V5" s="79">
        <f>T5*$T$4+R5*$R$4+P5*$P$4+N5*$N$4+L5*$L$4</f>
        <v>120</v>
      </c>
      <c r="W5" s="80">
        <f>V5/$V$4</f>
        <v>5.454545454545454</v>
      </c>
      <c r="X5" s="79">
        <v>7</v>
      </c>
      <c r="Y5" s="79"/>
      <c r="Z5" s="79">
        <v>7</v>
      </c>
      <c r="AA5" s="79"/>
      <c r="AB5" s="79">
        <v>6</v>
      </c>
      <c r="AC5" s="79"/>
      <c r="AD5" s="79">
        <v>7</v>
      </c>
      <c r="AE5" s="79"/>
      <c r="AF5" s="79">
        <v>7</v>
      </c>
      <c r="AG5" s="79"/>
      <c r="AH5" s="79">
        <v>6</v>
      </c>
      <c r="AI5" s="79">
        <v>3</v>
      </c>
      <c r="AJ5" s="79">
        <f>AH5*$AH$4+AF5*$AF$4+AD5*$AD$4+AB5*$AB$4+Z5*$Z$4+X5*$X$4</f>
        <v>152</v>
      </c>
      <c r="AK5" s="80">
        <f>AJ5/$AJ$4</f>
        <v>6.608695652173913</v>
      </c>
      <c r="AL5" s="80">
        <f>(AJ5+V5)/$AL$4</f>
        <v>6.044444444444444</v>
      </c>
      <c r="AM5" s="39" t="str">
        <f>IF(AL5&gt;=8.995,"XuÊt s¾c",IF(AL5&gt;=7.995,"Giái",IF(AL5&gt;=6.995,"Kh¸",IF(AL5&gt;=5.995,"TB Kh¸",IF(AL5&gt;=4.995,"Trung b×nh",IF(AL5&gt;=3.995,"YÕu",IF(AL5&lt;3.995,"KÐm")))))))</f>
        <v>TB Kh¸</v>
      </c>
      <c r="AN5" s="79">
        <f>SUM((IF(L5&gt;=5,0,$L$4)),(IF(N5&gt;=5,0,$N$4)),(IF(P5&gt;=5,0,$P$4)),(IF(R5&gt;=5,0,$R$4)),,(IF(T5&gt;=5,0,$T$4)),(IF(X5&gt;=5,0,$X$4)),(IF(Z5&gt;=5,0,$Z$4)),,(IF(AB5&gt;=5,0,$AB$4)),(IF(AD5&gt;=5,0,$AD$4)),(IF(AF5&gt;=5,0,$AF$4)),,(IF(AH5&gt;=5,0,$AH$4)))</f>
        <v>0</v>
      </c>
      <c r="AO5" s="40" t="str">
        <f>IF($AL5&lt;3.495,"Th«i häc",IF($AL5&lt;4.995,"Ngõng häc",IF($AN5&gt;25,"Ngõng häc","Lªn líp")))</f>
        <v>Lªn líp</v>
      </c>
      <c r="AP5" s="41">
        <v>7</v>
      </c>
      <c r="AQ5" s="81"/>
      <c r="AR5" s="81">
        <v>7</v>
      </c>
      <c r="AS5" s="81"/>
      <c r="AT5" s="81">
        <v>7</v>
      </c>
      <c r="AU5" s="81"/>
      <c r="AV5" s="81">
        <v>7</v>
      </c>
      <c r="AW5" s="81"/>
      <c r="AX5" s="81">
        <v>6</v>
      </c>
      <c r="AY5" s="81"/>
      <c r="AZ5" s="81">
        <v>6</v>
      </c>
      <c r="BA5" s="81"/>
      <c r="BB5" s="81">
        <v>5</v>
      </c>
      <c r="BC5" s="81"/>
      <c r="BD5" s="81">
        <v>7</v>
      </c>
      <c r="BE5" s="81"/>
      <c r="BF5" s="81">
        <f>BD5*BD$4+BB5*BB$4+AZ5*AZ$4+AX5*AX$4+AV5*AV$4+AT5*AT$4+AR5*AR$4+AP5*AP$4</f>
        <v>195</v>
      </c>
      <c r="BG5" s="96">
        <f>BF5/BF$4</f>
        <v>6.5</v>
      </c>
      <c r="BH5" s="81">
        <v>7</v>
      </c>
      <c r="BI5" s="81"/>
      <c r="BJ5" s="81">
        <v>7</v>
      </c>
      <c r="BK5" s="81"/>
      <c r="BL5" s="81">
        <v>5</v>
      </c>
      <c r="BM5" s="81"/>
      <c r="BN5" s="81">
        <v>7</v>
      </c>
      <c r="BO5" s="81"/>
      <c r="BP5" s="81">
        <v>7</v>
      </c>
      <c r="BQ5" s="81"/>
      <c r="BR5" s="81">
        <v>9</v>
      </c>
      <c r="BS5" s="81"/>
      <c r="BT5" s="81">
        <v>8</v>
      </c>
      <c r="BU5" s="121"/>
      <c r="BV5" s="81">
        <f>BT5*BT$4+BR5*BR$4+BP5*BP$4+BN5*BN$4+BL5*BL$4+BJ5*BJ$4+BH5*BH$4</f>
        <v>183</v>
      </c>
      <c r="BW5" s="82">
        <f>BV5/BV$4</f>
        <v>7.038461538461538</v>
      </c>
      <c r="BX5" s="82">
        <f>(BV5+BF5)/BX$4</f>
        <v>6.75</v>
      </c>
      <c r="BY5" s="148" t="s">
        <v>568</v>
      </c>
      <c r="BZ5" s="148" t="s">
        <v>522</v>
      </c>
      <c r="CA5" s="81">
        <v>8</v>
      </c>
      <c r="CB5" s="81"/>
      <c r="CC5" s="81">
        <v>8</v>
      </c>
      <c r="CD5" s="81"/>
      <c r="CE5" s="81">
        <v>7</v>
      </c>
      <c r="CF5" s="81"/>
      <c r="CG5" s="81">
        <v>9</v>
      </c>
      <c r="CH5" s="81"/>
      <c r="CI5" s="81">
        <v>7</v>
      </c>
      <c r="CJ5" s="81"/>
      <c r="CK5" s="81">
        <v>6</v>
      </c>
      <c r="CL5" s="81"/>
      <c r="CM5" s="81">
        <v>8</v>
      </c>
      <c r="CN5" s="81"/>
      <c r="CO5" s="81">
        <f>CM5*CM$4+CK5*CK$4+CI5*CI$4+CG5*CG$4+CE5*CE$4+CC5*CC$4+CA5*CA$4</f>
        <v>245</v>
      </c>
      <c r="CP5" s="82">
        <f>CO5/CO$4</f>
        <v>7.65625</v>
      </c>
      <c r="CQ5" s="81">
        <v>9</v>
      </c>
      <c r="CR5" s="81"/>
      <c r="CS5" s="81">
        <v>8</v>
      </c>
      <c r="CT5" s="81"/>
      <c r="CU5" s="81">
        <v>9</v>
      </c>
      <c r="CV5" s="81"/>
      <c r="CW5" s="81">
        <v>9</v>
      </c>
      <c r="CX5" s="81"/>
      <c r="CY5" s="81">
        <v>10</v>
      </c>
      <c r="CZ5" s="81"/>
      <c r="DA5" s="81">
        <f>CY5*CY$4+CW5*CW$4+CU5*CU$4+CS5*CS$4+CQ5*CQ$4</f>
        <v>207</v>
      </c>
      <c r="DB5" s="82">
        <f>DA5/DA$4</f>
        <v>9</v>
      </c>
      <c r="DC5" s="82">
        <f>(DA5+CO5)/DC$4</f>
        <v>8.218181818181819</v>
      </c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</row>
    <row r="6" spans="1:120" ht="15.75">
      <c r="A6" s="4">
        <v>33</v>
      </c>
      <c r="B6" s="13" t="s">
        <v>385</v>
      </c>
      <c r="C6" s="24" t="s">
        <v>235</v>
      </c>
      <c r="D6" s="11">
        <v>33244</v>
      </c>
      <c r="E6" s="4" t="s">
        <v>101</v>
      </c>
      <c r="F6" s="13" t="s">
        <v>285</v>
      </c>
      <c r="G6" s="17" t="s">
        <v>94</v>
      </c>
      <c r="H6" s="81">
        <v>8</v>
      </c>
      <c r="I6" s="81"/>
      <c r="J6" s="81">
        <v>7</v>
      </c>
      <c r="K6" s="81"/>
      <c r="L6" s="81">
        <v>7</v>
      </c>
      <c r="M6" s="81"/>
      <c r="N6" s="81">
        <v>5</v>
      </c>
      <c r="O6" s="81"/>
      <c r="P6" s="81">
        <v>6</v>
      </c>
      <c r="Q6" s="81"/>
      <c r="R6" s="81">
        <v>8</v>
      </c>
      <c r="S6" s="81"/>
      <c r="T6" s="81">
        <v>6</v>
      </c>
      <c r="U6" s="81"/>
      <c r="V6" s="81">
        <f>T6*$T$4+R6*$R$4+P6*$P$4+N6*$N$4+L6*$L$4</f>
        <v>146</v>
      </c>
      <c r="W6" s="83">
        <f>V6/$V$4</f>
        <v>6.636363636363637</v>
      </c>
      <c r="X6" s="81">
        <v>8</v>
      </c>
      <c r="Y6" s="81"/>
      <c r="Z6" s="81">
        <v>7</v>
      </c>
      <c r="AA6" s="81"/>
      <c r="AB6" s="81">
        <v>6</v>
      </c>
      <c r="AC6" s="81"/>
      <c r="AD6" s="81">
        <v>8</v>
      </c>
      <c r="AE6" s="81"/>
      <c r="AF6" s="81">
        <v>7</v>
      </c>
      <c r="AG6" s="81"/>
      <c r="AH6" s="81">
        <v>8</v>
      </c>
      <c r="AI6" s="81"/>
      <c r="AJ6" s="81">
        <f>AH6*$AH$4+AF6*$AF$4+AD6*$AD$4+AB6*$AB$4+Z6*$Z$4+X6*$X$4</f>
        <v>168</v>
      </c>
      <c r="AK6" s="83">
        <f>AJ6/$AJ$4</f>
        <v>7.304347826086956</v>
      </c>
      <c r="AL6" s="83">
        <f>(AJ6+V6)/$AL$4</f>
        <v>6.977777777777778</v>
      </c>
      <c r="AM6" s="43" t="str">
        <f>IF(AL6&gt;=8.995,"XuÊt s¾c",IF(AL6&gt;=7.995,"Giái",IF(AL6&gt;=6.995,"Kh¸",IF(AL6&gt;=5.995,"TB Kh¸",IF(AL6&gt;=4.995,"Trung b×nh",IF(AL6&gt;=3.995,"YÕu",IF(AL6&lt;3.995,"KÐm")))))))</f>
        <v>TB Kh¸</v>
      </c>
      <c r="AN6" s="81">
        <f>SUM((IF(L6&gt;=5,0,$L$4)),(IF(N6&gt;=5,0,$N$4)),(IF(P6&gt;=5,0,$P$4)),(IF(R6&gt;=5,0,$R$4)),,(IF(T6&gt;=5,0,$T$4)),(IF(X6&gt;=5,0,$X$4)),(IF(Z6&gt;=5,0,$Z$4)),,(IF(AB6&gt;=5,0,$AB$4)),(IF(AD6&gt;=5,0,$AD$4)),(IF(AF6&gt;=5,0,$AF$4)),,(IF(AH6&gt;=5,0,$AH$4)))</f>
        <v>0</v>
      </c>
      <c r="AO6" s="57" t="str">
        <f>IF($AL6&lt;3.495,"Th«i häc",IF($AL6&lt;4.995,"Ngõng häc",IF($AN6&gt;25,"Ngõng häc","Lªn líp")))</f>
        <v>Lªn líp</v>
      </c>
      <c r="AP6" s="41">
        <v>9</v>
      </c>
      <c r="AQ6" s="81"/>
      <c r="AR6" s="81">
        <v>7</v>
      </c>
      <c r="AS6" s="81"/>
      <c r="AT6" s="81">
        <v>7</v>
      </c>
      <c r="AU6" s="81"/>
      <c r="AV6" s="81">
        <v>7</v>
      </c>
      <c r="AW6" s="81"/>
      <c r="AX6" s="81">
        <v>8</v>
      </c>
      <c r="AY6" s="81"/>
      <c r="AZ6" s="81">
        <v>7</v>
      </c>
      <c r="BA6" s="81"/>
      <c r="BB6" s="81">
        <v>8</v>
      </c>
      <c r="BC6" s="81"/>
      <c r="BD6" s="81">
        <v>8</v>
      </c>
      <c r="BE6" s="81"/>
      <c r="BF6" s="81">
        <f>BD6*BD$4+BB6*BB$4+AZ6*AZ$4+AX6*AX$4+AV6*AV$4+AT6*AT$4+AR6*AR$4+AP6*AP$4</f>
        <v>230</v>
      </c>
      <c r="BG6" s="96">
        <f>BF6/BF$4</f>
        <v>7.666666666666667</v>
      </c>
      <c r="BH6" s="81">
        <v>7</v>
      </c>
      <c r="BI6" s="81"/>
      <c r="BJ6" s="81">
        <v>8</v>
      </c>
      <c r="BK6" s="81"/>
      <c r="BL6" s="81">
        <v>8</v>
      </c>
      <c r="BM6" s="81"/>
      <c r="BN6" s="81">
        <v>8</v>
      </c>
      <c r="BO6" s="81"/>
      <c r="BP6" s="81">
        <v>7</v>
      </c>
      <c r="BQ6" s="81"/>
      <c r="BR6" s="81">
        <v>9</v>
      </c>
      <c r="BS6" s="81"/>
      <c r="BT6" s="81">
        <v>8</v>
      </c>
      <c r="BU6" s="121"/>
      <c r="BV6" s="81">
        <f>BT6*BT$4+BR6*BR$4+BP6*BP$4+BN6*BN$4+BL6*BL$4+BJ6*BJ$4+BH6*BH$4</f>
        <v>203</v>
      </c>
      <c r="BW6" s="82">
        <f>BV6/BV$4</f>
        <v>7.8076923076923075</v>
      </c>
      <c r="BX6" s="82">
        <f>(BV6+BF6)/BX$4</f>
        <v>7.732142857142857</v>
      </c>
      <c r="BY6" s="148" t="s">
        <v>511</v>
      </c>
      <c r="BZ6" s="148" t="s">
        <v>522</v>
      </c>
      <c r="CA6" s="81">
        <v>9</v>
      </c>
      <c r="CB6" s="81"/>
      <c r="CC6" s="81">
        <v>9</v>
      </c>
      <c r="CD6" s="81"/>
      <c r="CE6" s="81">
        <v>9</v>
      </c>
      <c r="CF6" s="81"/>
      <c r="CG6" s="81">
        <v>9</v>
      </c>
      <c r="CH6" s="81"/>
      <c r="CI6" s="81">
        <v>9</v>
      </c>
      <c r="CJ6" s="81"/>
      <c r="CK6" s="81">
        <v>9</v>
      </c>
      <c r="CL6" s="81"/>
      <c r="CM6" s="81">
        <v>9</v>
      </c>
      <c r="CN6" s="81"/>
      <c r="CO6" s="81">
        <f>CM6*CM$4+CK6*CK$4+CI6*CI$4+CG6*CG$4+CE6*CE$4+CC6*CC$4+CA6*CA$4</f>
        <v>288</v>
      </c>
      <c r="CP6" s="82">
        <f>CO6/CO$4</f>
        <v>9</v>
      </c>
      <c r="CQ6" s="81">
        <v>9</v>
      </c>
      <c r="CR6" s="81"/>
      <c r="CS6" s="81">
        <v>9</v>
      </c>
      <c r="CT6" s="81"/>
      <c r="CU6" s="81">
        <v>9</v>
      </c>
      <c r="CV6" s="81"/>
      <c r="CW6" s="81">
        <v>9</v>
      </c>
      <c r="CX6" s="81"/>
      <c r="CY6" s="81">
        <v>9</v>
      </c>
      <c r="CZ6" s="81"/>
      <c r="DA6" s="81">
        <f>CY6*CY$4+CW6*CW$4+CU6*CU$4+CS6*CS$4+CQ6*CQ$4</f>
        <v>207</v>
      </c>
      <c r="DB6" s="82">
        <f>DA6/DA$4</f>
        <v>9</v>
      </c>
      <c r="DC6" s="82">
        <f>(DA6+CO6)/DC$4</f>
        <v>9</v>
      </c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</row>
    <row r="7" spans="1:120" ht="15.75">
      <c r="A7" s="4">
        <v>58</v>
      </c>
      <c r="B7" s="13" t="s">
        <v>164</v>
      </c>
      <c r="C7" s="24" t="s">
        <v>183</v>
      </c>
      <c r="D7" s="11">
        <v>33757</v>
      </c>
      <c r="E7" s="4" t="s">
        <v>101</v>
      </c>
      <c r="F7" s="13" t="s">
        <v>416</v>
      </c>
      <c r="G7" s="17" t="s">
        <v>417</v>
      </c>
      <c r="H7" s="81">
        <v>8</v>
      </c>
      <c r="I7" s="81">
        <v>0</v>
      </c>
      <c r="J7" s="81">
        <v>6</v>
      </c>
      <c r="K7" s="81"/>
      <c r="L7" s="81">
        <v>8</v>
      </c>
      <c r="M7" s="81"/>
      <c r="N7" s="81">
        <v>6</v>
      </c>
      <c r="O7" s="81"/>
      <c r="P7" s="81">
        <v>8</v>
      </c>
      <c r="Q7" s="81"/>
      <c r="R7" s="81">
        <v>8</v>
      </c>
      <c r="S7" s="81"/>
      <c r="T7" s="81">
        <v>7</v>
      </c>
      <c r="U7" s="81"/>
      <c r="V7" s="81">
        <f>T7*$T$4+R7*$R$4+P7*$P$4+N7*$N$4+L7*$L$4</f>
        <v>166</v>
      </c>
      <c r="W7" s="83">
        <f>V7/$V$4</f>
        <v>7.545454545454546</v>
      </c>
      <c r="X7" s="81">
        <v>7</v>
      </c>
      <c r="Y7" s="81"/>
      <c r="Z7" s="81">
        <v>8</v>
      </c>
      <c r="AA7" s="81"/>
      <c r="AB7" s="81">
        <v>6</v>
      </c>
      <c r="AC7" s="81"/>
      <c r="AD7" s="81">
        <v>7</v>
      </c>
      <c r="AE7" s="81"/>
      <c r="AF7" s="81">
        <v>7</v>
      </c>
      <c r="AG7" s="81"/>
      <c r="AH7" s="81">
        <v>8</v>
      </c>
      <c r="AI7" s="81"/>
      <c r="AJ7" s="81">
        <f>AH7*$AH$4+AF7*$AF$4+AD7*$AD$4+AB7*$AB$4+Z7*$Z$4+X7*$X$4</f>
        <v>165</v>
      </c>
      <c r="AK7" s="83">
        <f>AJ7/$AJ$4</f>
        <v>7.173913043478261</v>
      </c>
      <c r="AL7" s="83">
        <f>(AJ7+V7)/$AL$4</f>
        <v>7.355555555555555</v>
      </c>
      <c r="AM7" s="43" t="str">
        <f>IF(AL7&gt;=8.995,"XuÊt s¾c",IF(AL7&gt;=7.995,"Giái",IF(AL7&gt;=6.995,"Kh¸",IF(AL7&gt;=5.995,"TB Kh¸",IF(AL7&gt;=4.995,"Trung b×nh",IF(AL7&gt;=3.995,"YÕu",IF(AL7&lt;3.995,"KÐm")))))))</f>
        <v>Kh¸</v>
      </c>
      <c r="AN7" s="81">
        <f>SUM((IF(L7&gt;=5,0,$L$4)),(IF(N7&gt;=5,0,$N$4)),(IF(P7&gt;=5,0,$P$4)),(IF(R7&gt;=5,0,$R$4)),,(IF(T7&gt;=5,0,$T$4)),(IF(X7&gt;=5,0,$X$4)),(IF(Z7&gt;=5,0,$Z$4)),,(IF(AB7&gt;=5,0,$AB$4)),(IF(AD7&gt;=5,0,$AD$4)),(IF(AF7&gt;=5,0,$AF$4)),,(IF(AH7&gt;=5,0,$AH$4)))</f>
        <v>0</v>
      </c>
      <c r="AO7" s="44" t="str">
        <f>IF($AL7&lt;3.495,"Th«i häc",IF($AL7&lt;4.995,"Ngõng häc",IF($AN7&gt;25,"Ngõng häc","Lªn líp")))</f>
        <v>Lªn líp</v>
      </c>
      <c r="AP7" s="41">
        <v>9</v>
      </c>
      <c r="AQ7" s="81"/>
      <c r="AR7" s="81">
        <v>8</v>
      </c>
      <c r="AS7" s="81"/>
      <c r="AT7" s="81">
        <v>6</v>
      </c>
      <c r="AU7" s="81"/>
      <c r="AV7" s="81">
        <v>7</v>
      </c>
      <c r="AW7" s="81"/>
      <c r="AX7" s="81">
        <v>8</v>
      </c>
      <c r="AY7" s="81"/>
      <c r="AZ7" s="81">
        <v>8</v>
      </c>
      <c r="BA7" s="81"/>
      <c r="BB7" s="81">
        <v>8</v>
      </c>
      <c r="BC7" s="81"/>
      <c r="BD7" s="81">
        <v>8</v>
      </c>
      <c r="BE7" s="81"/>
      <c r="BF7" s="81">
        <f>BD7*BD$4+BB7*BB$4+AZ7*AZ$4+AX7*AX$4+AV7*AV$4+AT7*AT$4+AR7*AR$4+AP7*AP$4</f>
        <v>232</v>
      </c>
      <c r="BG7" s="96">
        <f>BF7/BF$4</f>
        <v>7.733333333333333</v>
      </c>
      <c r="BH7" s="81">
        <v>7</v>
      </c>
      <c r="BI7" s="81"/>
      <c r="BJ7" s="81">
        <v>8</v>
      </c>
      <c r="BK7" s="81"/>
      <c r="BL7" s="81">
        <v>7</v>
      </c>
      <c r="BM7" s="81"/>
      <c r="BN7" s="81">
        <v>9</v>
      </c>
      <c r="BO7" s="81"/>
      <c r="BP7" s="81">
        <v>8</v>
      </c>
      <c r="BQ7" s="81"/>
      <c r="BR7" s="81">
        <v>8</v>
      </c>
      <c r="BS7" s="81"/>
      <c r="BT7" s="81">
        <v>8</v>
      </c>
      <c r="BU7" s="121"/>
      <c r="BV7" s="81">
        <f>BT7*BT$4+BR7*BR$4+BP7*BP$4+BN7*BN$4+BL7*BL$4+BJ7*BJ$4+BH7*BH$4</f>
        <v>205</v>
      </c>
      <c r="BW7" s="82">
        <f>BV7/BV$4</f>
        <v>7.884615384615385</v>
      </c>
      <c r="BX7" s="82">
        <f>(BV7+BF7)/BX$4</f>
        <v>7.803571428571429</v>
      </c>
      <c r="BY7" s="148" t="s">
        <v>511</v>
      </c>
      <c r="BZ7" s="148" t="s">
        <v>522</v>
      </c>
      <c r="CA7" s="81">
        <v>9</v>
      </c>
      <c r="CB7" s="81"/>
      <c r="CC7" s="81">
        <v>9</v>
      </c>
      <c r="CD7" s="81"/>
      <c r="CE7" s="81">
        <v>8</v>
      </c>
      <c r="CF7" s="81"/>
      <c r="CG7" s="81">
        <v>10</v>
      </c>
      <c r="CH7" s="81"/>
      <c r="CI7" s="81">
        <v>8</v>
      </c>
      <c r="CJ7" s="81"/>
      <c r="CK7" s="81">
        <v>7</v>
      </c>
      <c r="CL7" s="81"/>
      <c r="CM7" s="81">
        <v>9</v>
      </c>
      <c r="CN7" s="81"/>
      <c r="CO7" s="81">
        <f>CM7*CM$4+CK7*CK$4+CI7*CI$4+CG7*CG$4+CE7*CE$4+CC7*CC$4+CA7*CA$4</f>
        <v>277</v>
      </c>
      <c r="CP7" s="82">
        <f>CO7/CO$4</f>
        <v>8.65625</v>
      </c>
      <c r="CQ7" s="81">
        <v>9</v>
      </c>
      <c r="CR7" s="81"/>
      <c r="CS7" s="81">
        <v>9</v>
      </c>
      <c r="CT7" s="81"/>
      <c r="CU7" s="81">
        <v>9</v>
      </c>
      <c r="CV7" s="81"/>
      <c r="CW7" s="81">
        <v>9</v>
      </c>
      <c r="CX7" s="81"/>
      <c r="CY7" s="81">
        <v>9</v>
      </c>
      <c r="CZ7" s="81"/>
      <c r="DA7" s="81">
        <f>CY7*CY$4+CW7*CW$4+CU7*CU$4+CS7*CS$4+CQ7*CQ$4</f>
        <v>207</v>
      </c>
      <c r="DB7" s="82">
        <f>DA7/DA$4</f>
        <v>9</v>
      </c>
      <c r="DC7" s="82">
        <f>(DA7+CO7)/DC$4</f>
        <v>8.8</v>
      </c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</row>
    <row r="8" spans="1:120" ht="15.75">
      <c r="A8" s="4">
        <v>10</v>
      </c>
      <c r="B8" s="13" t="s">
        <v>168</v>
      </c>
      <c r="C8" s="24" t="s">
        <v>138</v>
      </c>
      <c r="D8" s="11">
        <v>33501</v>
      </c>
      <c r="E8" s="4" t="s">
        <v>101</v>
      </c>
      <c r="F8" s="13" t="s">
        <v>360</v>
      </c>
      <c r="G8" s="17" t="s">
        <v>62</v>
      </c>
      <c r="H8" s="81">
        <v>0</v>
      </c>
      <c r="I8" s="81"/>
      <c r="J8" s="81">
        <v>6</v>
      </c>
      <c r="K8" s="81"/>
      <c r="L8" s="81">
        <v>6</v>
      </c>
      <c r="M8" s="81">
        <v>4</v>
      </c>
      <c r="N8" s="81">
        <v>6</v>
      </c>
      <c r="O8" s="81"/>
      <c r="P8" s="81">
        <v>8</v>
      </c>
      <c r="Q8" s="81"/>
      <c r="R8" s="81">
        <v>6</v>
      </c>
      <c r="S8" s="81"/>
      <c r="T8" s="81">
        <v>7</v>
      </c>
      <c r="U8" s="81"/>
      <c r="V8" s="81">
        <f>T8*$T$4+R8*$R$4+P8*$P$4+N8*$N$4+L8*$L$4</f>
        <v>142</v>
      </c>
      <c r="W8" s="83">
        <f>V8/$V$4</f>
        <v>6.454545454545454</v>
      </c>
      <c r="X8" s="81">
        <v>6</v>
      </c>
      <c r="Y8" s="81"/>
      <c r="Z8" s="81">
        <v>7</v>
      </c>
      <c r="AA8" s="81"/>
      <c r="AB8" s="81">
        <v>6</v>
      </c>
      <c r="AC8" s="81"/>
      <c r="AD8" s="81">
        <v>6</v>
      </c>
      <c r="AE8" s="81"/>
      <c r="AF8" s="81">
        <v>6</v>
      </c>
      <c r="AG8" s="81"/>
      <c r="AH8" s="81">
        <v>8</v>
      </c>
      <c r="AI8" s="81"/>
      <c r="AJ8" s="81">
        <f>AH8*$AH$4+AF8*$AF$4+AD8*$AD$4+AB8*$AB$4+Z8*$Z$4+X8*$X$4</f>
        <v>151</v>
      </c>
      <c r="AK8" s="83">
        <f>AJ8/$AJ$4</f>
        <v>6.565217391304348</v>
      </c>
      <c r="AL8" s="83">
        <f>(AJ8+V8)/$AL$4</f>
        <v>6.511111111111111</v>
      </c>
      <c r="AM8" s="43" t="str">
        <f>IF(AL8&gt;=8.995,"XuÊt s¾c",IF(AL8&gt;=7.995,"Giái",IF(AL8&gt;=6.995,"Kh¸",IF(AL8&gt;=5.995,"TB Kh¸",IF(AL8&gt;=4.995,"Trung b×nh",IF(AL8&gt;=3.995,"YÕu",IF(AL8&lt;3.995,"KÐm")))))))</f>
        <v>TB Kh¸</v>
      </c>
      <c r="AN8" s="81">
        <f>SUM((IF(L8&gt;=5,0,$L$4)),(IF(N8&gt;=5,0,$N$4)),(IF(P8&gt;=5,0,$P$4)),(IF(R8&gt;=5,0,$R$4)),,(IF(T8&gt;=5,0,$T$4)),(IF(X8&gt;=5,0,$X$4)),(IF(Z8&gt;=5,0,$Z$4)),,(IF(AB8&gt;=5,0,$AB$4)),(IF(AD8&gt;=5,0,$AD$4)),(IF(AF8&gt;=5,0,$AF$4)),,(IF(AH8&gt;=5,0,$AH$4)))</f>
        <v>0</v>
      </c>
      <c r="AO8" s="44" t="str">
        <f>IF($AL8&lt;3.495,"Th«i häc",IF($AL8&lt;4.995,"Ngõng häc",IF($AN8&gt;25,"Ngõng häc","Lªn líp")))</f>
        <v>Lªn líp</v>
      </c>
      <c r="AP8" s="41">
        <v>7</v>
      </c>
      <c r="AQ8" s="81"/>
      <c r="AR8" s="81">
        <v>7</v>
      </c>
      <c r="AS8" s="81"/>
      <c r="AT8" s="81">
        <v>7</v>
      </c>
      <c r="AU8" s="81"/>
      <c r="AV8" s="81">
        <v>7</v>
      </c>
      <c r="AW8" s="81"/>
      <c r="AX8" s="81">
        <v>7</v>
      </c>
      <c r="AY8" s="81"/>
      <c r="AZ8" s="81">
        <v>7</v>
      </c>
      <c r="BA8" s="81"/>
      <c r="BB8" s="81">
        <v>5</v>
      </c>
      <c r="BC8" s="81"/>
      <c r="BD8" s="81">
        <v>6</v>
      </c>
      <c r="BE8" s="81"/>
      <c r="BF8" s="81">
        <f>BD8*BD$4+BB8*BB$4+AZ8*AZ$4+AX8*AX$4+AV8*AV$4+AT8*AT$4+AR8*AR$4+AP8*AP$4</f>
        <v>199</v>
      </c>
      <c r="BG8" s="96">
        <f>BF8/BF$4</f>
        <v>6.633333333333334</v>
      </c>
      <c r="BH8" s="81">
        <v>8</v>
      </c>
      <c r="BI8" s="81"/>
      <c r="BJ8" s="81">
        <v>7</v>
      </c>
      <c r="BK8" s="81"/>
      <c r="BL8" s="81">
        <v>7</v>
      </c>
      <c r="BM8" s="81" t="s">
        <v>556</v>
      </c>
      <c r="BN8" s="81">
        <v>8</v>
      </c>
      <c r="BO8" s="81"/>
      <c r="BP8" s="81">
        <v>7</v>
      </c>
      <c r="BQ8" s="81"/>
      <c r="BR8" s="81">
        <v>9</v>
      </c>
      <c r="BS8" s="81"/>
      <c r="BT8" s="81">
        <v>9</v>
      </c>
      <c r="BU8" s="121"/>
      <c r="BV8" s="81">
        <f>BT8*BT$4+BR8*BR$4+BP8*BP$4+BN8*BN$4+BL8*BL$4+BJ8*BJ$4+BH8*BH$4</f>
        <v>201</v>
      </c>
      <c r="BW8" s="82">
        <f>BV8/BV$4</f>
        <v>7.730769230769231</v>
      </c>
      <c r="BX8" s="82">
        <f>(BV8+BF8)/BX$4</f>
        <v>7.142857142857143</v>
      </c>
      <c r="BY8" s="148" t="s">
        <v>511</v>
      </c>
      <c r="BZ8" s="148" t="s">
        <v>522</v>
      </c>
      <c r="CA8" s="81">
        <v>8</v>
      </c>
      <c r="CB8" s="81"/>
      <c r="CC8" s="81">
        <v>9</v>
      </c>
      <c r="CD8" s="81"/>
      <c r="CE8" s="81">
        <v>8</v>
      </c>
      <c r="CF8" s="81"/>
      <c r="CG8" s="81">
        <v>10</v>
      </c>
      <c r="CH8" s="81"/>
      <c r="CI8" s="81">
        <v>8</v>
      </c>
      <c r="CJ8" s="81"/>
      <c r="CK8" s="81">
        <v>8</v>
      </c>
      <c r="CL8" s="81"/>
      <c r="CM8" s="81">
        <v>9</v>
      </c>
      <c r="CN8" s="81"/>
      <c r="CO8" s="81">
        <f>CM8*CM$4+CK8*CK$4+CI8*CI$4+CG8*CG$4+CE8*CE$4+CC8*CC$4+CA8*CA$4</f>
        <v>278</v>
      </c>
      <c r="CP8" s="82">
        <f>CO8/CO$4</f>
        <v>8.6875</v>
      </c>
      <c r="CQ8" s="81">
        <v>8</v>
      </c>
      <c r="CR8" s="81"/>
      <c r="CS8" s="81">
        <v>9</v>
      </c>
      <c r="CT8" s="81"/>
      <c r="CU8" s="81">
        <v>9</v>
      </c>
      <c r="CV8" s="81"/>
      <c r="CW8" s="81">
        <v>9</v>
      </c>
      <c r="CX8" s="81"/>
      <c r="CY8" s="81">
        <v>9</v>
      </c>
      <c r="CZ8" s="81"/>
      <c r="DA8" s="81">
        <f>CY8*CY$4+CW8*CW$4+CU8*CU$4+CS8*CS$4+CQ8*CQ$4</f>
        <v>203</v>
      </c>
      <c r="DB8" s="82">
        <f>DA8/DA$4</f>
        <v>8.826086956521738</v>
      </c>
      <c r="DC8" s="82">
        <f>(DA8+CO8)/DC$4</f>
        <v>8.745454545454546</v>
      </c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</row>
    <row r="9" spans="1:120" ht="15.75">
      <c r="A9" s="4">
        <v>46</v>
      </c>
      <c r="B9" s="13" t="s">
        <v>121</v>
      </c>
      <c r="C9" s="24" t="s">
        <v>405</v>
      </c>
      <c r="D9" s="11">
        <v>33016</v>
      </c>
      <c r="E9" s="4" t="s">
        <v>101</v>
      </c>
      <c r="F9" s="13" t="s">
        <v>406</v>
      </c>
      <c r="G9" s="17" t="s">
        <v>388</v>
      </c>
      <c r="H9" s="81">
        <v>7</v>
      </c>
      <c r="I9" s="81"/>
      <c r="J9" s="81">
        <v>7</v>
      </c>
      <c r="K9" s="81"/>
      <c r="L9" s="81">
        <v>7</v>
      </c>
      <c r="M9" s="81"/>
      <c r="N9" s="81">
        <v>5</v>
      </c>
      <c r="O9" s="81"/>
      <c r="P9" s="81">
        <v>6</v>
      </c>
      <c r="Q9" s="81"/>
      <c r="R9" s="81">
        <v>6</v>
      </c>
      <c r="S9" s="81"/>
      <c r="T9" s="81">
        <v>6</v>
      </c>
      <c r="U9" s="81"/>
      <c r="V9" s="81">
        <f>T9*$T$4+R9*$R$4+P9*$P$4+N9*$N$4+L9*$L$4</f>
        <v>136</v>
      </c>
      <c r="W9" s="83">
        <f>V9/$V$4</f>
        <v>6.181818181818182</v>
      </c>
      <c r="X9" s="81">
        <v>7</v>
      </c>
      <c r="Y9" s="81"/>
      <c r="Z9" s="81">
        <v>8</v>
      </c>
      <c r="AA9" s="81"/>
      <c r="AB9" s="81">
        <v>6</v>
      </c>
      <c r="AC9" s="81"/>
      <c r="AD9" s="81">
        <v>8</v>
      </c>
      <c r="AE9" s="81"/>
      <c r="AF9" s="81">
        <v>6</v>
      </c>
      <c r="AG9" s="81"/>
      <c r="AH9" s="81">
        <v>5</v>
      </c>
      <c r="AI9" s="81"/>
      <c r="AJ9" s="81">
        <f>AH9*$AH$4+AF9*$AF$4+AD9*$AD$4+AB9*$AB$4+Z9*$Z$4+X9*$X$4</f>
        <v>148</v>
      </c>
      <c r="AK9" s="83">
        <f>AJ9/$AJ$4</f>
        <v>6.434782608695652</v>
      </c>
      <c r="AL9" s="83">
        <f>(AJ9+V9)/$AL$4</f>
        <v>6.311111111111111</v>
      </c>
      <c r="AM9" s="43" t="str">
        <f>IF(AL9&gt;=8.995,"XuÊt s¾c",IF(AL9&gt;=7.995,"Giái",IF(AL9&gt;=6.995,"Kh¸",IF(AL9&gt;=5.995,"TB Kh¸",IF(AL9&gt;=4.995,"Trung b×nh",IF(AL9&gt;=3.995,"YÕu",IF(AL9&lt;3.995,"KÐm")))))))</f>
        <v>TB Kh¸</v>
      </c>
      <c r="AN9" s="81">
        <f>SUM((IF(L9&gt;=5,0,$L$4)),(IF(N9&gt;=5,0,$N$4)),(IF(P9&gt;=5,0,$P$4)),(IF(R9&gt;=5,0,$R$4)),,(IF(T9&gt;=5,0,$T$4)),(IF(X9&gt;=5,0,$X$4)),(IF(Z9&gt;=5,0,$Z$4)),,(IF(AB9&gt;=5,0,$AB$4)),(IF(AD9&gt;=5,0,$AD$4)),(IF(AF9&gt;=5,0,$AF$4)),,(IF(AH9&gt;=5,0,$AH$4)))</f>
        <v>0</v>
      </c>
      <c r="AO9" s="44" t="str">
        <f>IF($AL9&lt;3.495,"Th«i häc",IF($AL9&lt;4.995,"Ngõng häc",IF($AN9&gt;25,"Ngõng häc","Lªn líp")))</f>
        <v>Lªn líp</v>
      </c>
      <c r="AP9" s="41">
        <v>8</v>
      </c>
      <c r="AQ9" s="81"/>
      <c r="AR9" s="81">
        <v>7</v>
      </c>
      <c r="AS9" s="81"/>
      <c r="AT9" s="81">
        <v>7</v>
      </c>
      <c r="AU9" s="81"/>
      <c r="AV9" s="81">
        <v>7</v>
      </c>
      <c r="AW9" s="81"/>
      <c r="AX9" s="81">
        <v>8</v>
      </c>
      <c r="AY9" s="81"/>
      <c r="AZ9" s="81">
        <v>7</v>
      </c>
      <c r="BA9" s="81"/>
      <c r="BB9" s="81">
        <v>6</v>
      </c>
      <c r="BC9" s="81"/>
      <c r="BD9" s="81">
        <v>7</v>
      </c>
      <c r="BE9" s="81"/>
      <c r="BF9" s="81">
        <f>BD9*BD$4+BB9*BB$4+AZ9*AZ$4+AX9*AX$4+AV9*AV$4+AT9*AT$4+AR9*AR$4+AP9*AP$4</f>
        <v>214</v>
      </c>
      <c r="BG9" s="96">
        <f>BF9/BF$4</f>
        <v>7.133333333333334</v>
      </c>
      <c r="BH9" s="81">
        <v>7</v>
      </c>
      <c r="BI9" s="81"/>
      <c r="BJ9" s="81">
        <v>8</v>
      </c>
      <c r="BK9" s="81"/>
      <c r="BL9" s="161">
        <v>6</v>
      </c>
      <c r="BM9" s="81"/>
      <c r="BN9" s="81">
        <v>8</v>
      </c>
      <c r="BO9" s="81"/>
      <c r="BP9" s="81">
        <v>7</v>
      </c>
      <c r="BQ9" s="81"/>
      <c r="BR9" s="81">
        <v>8</v>
      </c>
      <c r="BS9" s="81"/>
      <c r="BT9" s="81">
        <v>6</v>
      </c>
      <c r="BU9" s="121"/>
      <c r="BV9" s="81">
        <f>BT9*BT$4+BR9*BR$4+BP9*BP$4+BN9*BN$4+BL9*BL$4+BJ9*BJ$4+BH9*BH$4</f>
        <v>186</v>
      </c>
      <c r="BW9" s="82">
        <f>BV9/BV$4</f>
        <v>7.153846153846154</v>
      </c>
      <c r="BX9" s="82">
        <f>(BV9+BF9)/BX$4</f>
        <v>7.142857142857143</v>
      </c>
      <c r="BY9" s="148" t="s">
        <v>511</v>
      </c>
      <c r="BZ9" s="148" t="s">
        <v>522</v>
      </c>
      <c r="CA9" s="81">
        <v>9</v>
      </c>
      <c r="CB9" s="81"/>
      <c r="CC9" s="81">
        <v>8</v>
      </c>
      <c r="CD9" s="81"/>
      <c r="CE9" s="81">
        <v>9</v>
      </c>
      <c r="CF9" s="81"/>
      <c r="CG9" s="81">
        <v>8</v>
      </c>
      <c r="CH9" s="81"/>
      <c r="CI9" s="81">
        <v>8</v>
      </c>
      <c r="CJ9" s="81"/>
      <c r="CK9" s="81">
        <v>8</v>
      </c>
      <c r="CL9" s="81"/>
      <c r="CM9" s="81">
        <v>9</v>
      </c>
      <c r="CN9" s="81"/>
      <c r="CO9" s="81">
        <f>CM9*CM$4+CK9*CK$4+CI9*CI$4+CG9*CG$4+CE9*CE$4+CC9*CC$4+CA9*CA$4</f>
        <v>269</v>
      </c>
      <c r="CP9" s="82">
        <f>CO9/CO$4</f>
        <v>8.40625</v>
      </c>
      <c r="CQ9" s="81">
        <v>9</v>
      </c>
      <c r="CR9" s="81"/>
      <c r="CS9" s="81">
        <v>9</v>
      </c>
      <c r="CT9" s="81"/>
      <c r="CU9" s="81">
        <v>8</v>
      </c>
      <c r="CV9" s="81"/>
      <c r="CW9" s="81">
        <v>9</v>
      </c>
      <c r="CX9" s="81"/>
      <c r="CY9" s="81">
        <v>9</v>
      </c>
      <c r="CZ9" s="81"/>
      <c r="DA9" s="81">
        <f>CY9*CY$4+CW9*CW$4+CU9*CU$4+CS9*CS$4+CQ9*CQ$4</f>
        <v>203</v>
      </c>
      <c r="DB9" s="82">
        <f>DA9/DA$4</f>
        <v>8.826086956521738</v>
      </c>
      <c r="DC9" s="82">
        <f>(DA9+CO9)/DC$4</f>
        <v>8.581818181818182</v>
      </c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</row>
    <row r="10" spans="1:120" ht="15.75">
      <c r="A10" s="4">
        <v>60</v>
      </c>
      <c r="B10" s="13" t="s">
        <v>418</v>
      </c>
      <c r="C10" s="24" t="s">
        <v>342</v>
      </c>
      <c r="D10" s="11">
        <v>33917</v>
      </c>
      <c r="E10" s="4" t="s">
        <v>101</v>
      </c>
      <c r="F10" s="13" t="s">
        <v>27</v>
      </c>
      <c r="G10" s="17" t="s">
        <v>78</v>
      </c>
      <c r="H10" s="81">
        <v>6</v>
      </c>
      <c r="I10" s="81"/>
      <c r="J10" s="81">
        <v>6</v>
      </c>
      <c r="K10" s="81"/>
      <c r="L10" s="81">
        <v>6</v>
      </c>
      <c r="M10" s="81"/>
      <c r="N10" s="81">
        <v>6</v>
      </c>
      <c r="O10" s="81"/>
      <c r="P10" s="81">
        <v>6</v>
      </c>
      <c r="Q10" s="81"/>
      <c r="R10" s="81">
        <v>7</v>
      </c>
      <c r="S10" s="81"/>
      <c r="T10" s="81">
        <v>7</v>
      </c>
      <c r="U10" s="81"/>
      <c r="V10" s="81">
        <f>T10*$T$4+R10*$R$4+P10*$P$4+N10*$N$4+L10*$L$4</f>
        <v>141</v>
      </c>
      <c r="W10" s="83">
        <f>V10/$V$4</f>
        <v>6.409090909090909</v>
      </c>
      <c r="X10" s="81">
        <v>7</v>
      </c>
      <c r="Y10" s="81"/>
      <c r="Z10" s="81">
        <v>7</v>
      </c>
      <c r="AA10" s="81"/>
      <c r="AB10" s="81">
        <v>6</v>
      </c>
      <c r="AC10" s="81"/>
      <c r="AD10" s="81">
        <v>8</v>
      </c>
      <c r="AE10" s="81"/>
      <c r="AF10" s="81">
        <v>5</v>
      </c>
      <c r="AG10" s="81"/>
      <c r="AH10" s="81">
        <v>8</v>
      </c>
      <c r="AI10" s="81"/>
      <c r="AJ10" s="81">
        <f>AH10*$AH$4+AF10*$AF$4+AD10*$AD$4+AB10*$AB$4+Z10*$Z$4+X10*$X$4</f>
        <v>155</v>
      </c>
      <c r="AK10" s="83">
        <f>AJ10/$AJ$4</f>
        <v>6.739130434782608</v>
      </c>
      <c r="AL10" s="83">
        <f>(AJ10+V10)/$AL$4</f>
        <v>6.5777777777777775</v>
      </c>
      <c r="AM10" s="43" t="str">
        <f>IF(AL10&gt;=8.995,"XuÊt s¾c",IF(AL10&gt;=7.995,"Giái",IF(AL10&gt;=6.995,"Kh¸",IF(AL10&gt;=5.995,"TB Kh¸",IF(AL10&gt;=4.995,"Trung b×nh",IF(AL10&gt;=3.995,"YÕu",IF(AL10&lt;3.995,"KÐm")))))))</f>
        <v>TB Kh¸</v>
      </c>
      <c r="AN10" s="81">
        <f>SUM((IF(L10&gt;=5,0,$L$4)),(IF(N10&gt;=5,0,$N$4)),(IF(P10&gt;=5,0,$P$4)),(IF(R10&gt;=5,0,$R$4)),,(IF(T10&gt;=5,0,$T$4)),(IF(X10&gt;=5,0,$X$4)),(IF(Z10&gt;=5,0,$Z$4)),,(IF(AB10&gt;=5,0,$AB$4)),(IF(AD10&gt;=5,0,$AD$4)),(IF(AF10&gt;=5,0,$AF$4)),,(IF(AH10&gt;=5,0,$AH$4)))</f>
        <v>0</v>
      </c>
      <c r="AO10" s="44" t="str">
        <f>IF($AL10&lt;3.495,"Th«i häc",IF($AL10&lt;4.995,"Ngõng häc",IF($AN10&gt;25,"Ngõng häc","Lªn líp")))</f>
        <v>Lªn líp</v>
      </c>
      <c r="AP10" s="41">
        <v>7</v>
      </c>
      <c r="AQ10" s="81"/>
      <c r="AR10" s="81">
        <v>7</v>
      </c>
      <c r="AS10" s="81"/>
      <c r="AT10" s="81">
        <v>7</v>
      </c>
      <c r="AU10" s="81"/>
      <c r="AV10" s="81">
        <v>6</v>
      </c>
      <c r="AW10" s="81"/>
      <c r="AX10" s="81">
        <v>6</v>
      </c>
      <c r="AY10" s="81"/>
      <c r="AZ10" s="81">
        <v>7</v>
      </c>
      <c r="BA10" s="81"/>
      <c r="BB10" s="81">
        <v>5</v>
      </c>
      <c r="BC10" s="81"/>
      <c r="BD10" s="81">
        <v>7</v>
      </c>
      <c r="BE10" s="81"/>
      <c r="BF10" s="81">
        <f>BD10*BD$4+BB10*BB$4+AZ10*AZ$4+AX10*AX$4+AV10*AV$4+AT10*AT$4+AR10*AR$4+AP10*AP$4</f>
        <v>196</v>
      </c>
      <c r="BG10" s="96">
        <f>BF10/BF$4</f>
        <v>6.533333333333333</v>
      </c>
      <c r="BH10" s="81">
        <v>7</v>
      </c>
      <c r="BI10" s="81"/>
      <c r="BJ10" s="81">
        <v>6</v>
      </c>
      <c r="BK10" s="81"/>
      <c r="BL10" s="81">
        <v>7</v>
      </c>
      <c r="BM10" s="81"/>
      <c r="BN10" s="81">
        <v>8</v>
      </c>
      <c r="BO10" s="81"/>
      <c r="BP10" s="81">
        <v>9</v>
      </c>
      <c r="BQ10" s="81"/>
      <c r="BR10" s="81">
        <v>8</v>
      </c>
      <c r="BS10" s="81"/>
      <c r="BT10" s="81">
        <v>7</v>
      </c>
      <c r="BU10" s="121"/>
      <c r="BV10" s="81">
        <f>BT10*BT$4+BR10*BR$4+BP10*BP$4+BN10*BN$4+BL10*BL$4+BJ10*BJ$4+BH10*BH$4</f>
        <v>195</v>
      </c>
      <c r="BW10" s="82">
        <f>BV10/BV$4</f>
        <v>7.5</v>
      </c>
      <c r="BX10" s="82">
        <f>(BV10+BF10)/BX$4</f>
        <v>6.982142857142857</v>
      </c>
      <c r="BY10" s="148" t="s">
        <v>568</v>
      </c>
      <c r="BZ10" s="148" t="s">
        <v>522</v>
      </c>
      <c r="CA10" s="81">
        <v>9</v>
      </c>
      <c r="CB10" s="81"/>
      <c r="CC10" s="81">
        <v>9</v>
      </c>
      <c r="CD10" s="81"/>
      <c r="CE10" s="81">
        <v>7</v>
      </c>
      <c r="CF10" s="81"/>
      <c r="CG10" s="81">
        <v>9</v>
      </c>
      <c r="CH10" s="81"/>
      <c r="CI10" s="81">
        <v>8</v>
      </c>
      <c r="CJ10" s="81"/>
      <c r="CK10" s="81">
        <v>6</v>
      </c>
      <c r="CL10" s="81"/>
      <c r="CM10" s="81">
        <v>9</v>
      </c>
      <c r="CN10" s="81"/>
      <c r="CO10" s="81">
        <f>CM10*CM$4+CK10*CK$4+CI10*CI$4+CG10*CG$4+CE10*CE$4+CC10*CC$4+CA10*CA$4</f>
        <v>263</v>
      </c>
      <c r="CP10" s="82">
        <f>CO10/CO$4</f>
        <v>8.21875</v>
      </c>
      <c r="CQ10" s="81">
        <v>9</v>
      </c>
      <c r="CR10" s="81"/>
      <c r="CS10" s="81">
        <v>9</v>
      </c>
      <c r="CT10" s="81"/>
      <c r="CU10" s="81">
        <v>8</v>
      </c>
      <c r="CV10" s="81"/>
      <c r="CW10" s="81">
        <v>8</v>
      </c>
      <c r="CX10" s="81"/>
      <c r="CY10" s="81">
        <v>9</v>
      </c>
      <c r="CZ10" s="81"/>
      <c r="DA10" s="81">
        <f>CY10*CY$4+CW10*CW$4+CU10*CU$4+CS10*CS$4+CQ10*CQ$4</f>
        <v>200</v>
      </c>
      <c r="DB10" s="82">
        <f>DA10/DA$4</f>
        <v>8.695652173913043</v>
      </c>
      <c r="DC10" s="82">
        <f>(DA10+CO10)/DC$4</f>
        <v>8.418181818181818</v>
      </c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</row>
    <row r="11" spans="1:120" ht="15.75">
      <c r="A11" s="4">
        <v>8</v>
      </c>
      <c r="B11" s="13" t="s">
        <v>225</v>
      </c>
      <c r="C11" s="24" t="s">
        <v>136</v>
      </c>
      <c r="D11" s="11">
        <v>33831</v>
      </c>
      <c r="E11" s="4" t="s">
        <v>101</v>
      </c>
      <c r="F11" s="13" t="s">
        <v>92</v>
      </c>
      <c r="G11" s="17" t="s">
        <v>62</v>
      </c>
      <c r="H11" s="81">
        <v>8</v>
      </c>
      <c r="I11" s="81"/>
      <c r="J11" s="81">
        <v>5</v>
      </c>
      <c r="K11" s="81"/>
      <c r="L11" s="81">
        <v>5</v>
      </c>
      <c r="M11" s="81"/>
      <c r="N11" s="81">
        <v>5</v>
      </c>
      <c r="O11" s="81"/>
      <c r="P11" s="81">
        <v>6</v>
      </c>
      <c r="Q11" s="81"/>
      <c r="R11" s="81">
        <v>7</v>
      </c>
      <c r="S11" s="81"/>
      <c r="T11" s="81">
        <v>8</v>
      </c>
      <c r="U11" s="81"/>
      <c r="V11" s="81">
        <f>T11*$T$4+R11*$R$4+P11*$P$4+N11*$N$4+L11*$L$4</f>
        <v>135</v>
      </c>
      <c r="W11" s="83">
        <f>V11/$V$4</f>
        <v>6.136363636363637</v>
      </c>
      <c r="X11" s="81">
        <v>7</v>
      </c>
      <c r="Y11" s="81"/>
      <c r="Z11" s="81">
        <v>6</v>
      </c>
      <c r="AA11" s="81"/>
      <c r="AB11" s="81">
        <v>7</v>
      </c>
      <c r="AC11" s="81"/>
      <c r="AD11" s="81">
        <v>7</v>
      </c>
      <c r="AE11" s="81"/>
      <c r="AF11" s="81">
        <v>6</v>
      </c>
      <c r="AG11" s="81"/>
      <c r="AH11" s="81">
        <v>8</v>
      </c>
      <c r="AI11" s="81"/>
      <c r="AJ11" s="81">
        <f>AH11*$AH$4+AF11*$AF$4+AD11*$AD$4+AB11*$AB$4+Z11*$Z$4+X11*$X$4</f>
        <v>158</v>
      </c>
      <c r="AK11" s="83">
        <f>AJ11/$AJ$4</f>
        <v>6.869565217391305</v>
      </c>
      <c r="AL11" s="83">
        <f>(AJ11+V11)/$AL$4</f>
        <v>6.511111111111111</v>
      </c>
      <c r="AM11" s="43" t="str">
        <f>IF(AL11&gt;=8.995,"XuÊt s¾c",IF(AL11&gt;=7.995,"Giái",IF(AL11&gt;=6.995,"Kh¸",IF(AL11&gt;=5.995,"TB Kh¸",IF(AL11&gt;=4.995,"Trung b×nh",IF(AL11&gt;=3.995,"YÕu",IF(AL11&lt;3.995,"KÐm")))))))</f>
        <v>TB Kh¸</v>
      </c>
      <c r="AN11" s="81">
        <f>SUM((IF(L11&gt;=5,0,$L$4)),(IF(N11&gt;=5,0,$N$4)),(IF(P11&gt;=5,0,$P$4)),(IF(R11&gt;=5,0,$R$4)),,(IF(T11&gt;=5,0,$T$4)),(IF(X11&gt;=5,0,$X$4)),(IF(Z11&gt;=5,0,$Z$4)),,(IF(AB11&gt;=5,0,$AB$4)),(IF(AD11&gt;=5,0,$AD$4)),(IF(AF11&gt;=5,0,$AF$4)),,(IF(AH11&gt;=5,0,$AH$4)))</f>
        <v>0</v>
      </c>
      <c r="AO11" s="44" t="str">
        <f>IF($AL11&lt;3.495,"Th«i häc",IF($AL11&lt;4.995,"Ngõng häc",IF($AN11&gt;25,"Ngõng häc","Lªn líp")))</f>
        <v>Lªn líp</v>
      </c>
      <c r="AP11" s="41">
        <v>8</v>
      </c>
      <c r="AQ11" s="81"/>
      <c r="AR11" s="81">
        <v>7</v>
      </c>
      <c r="AS11" s="81"/>
      <c r="AT11" s="81">
        <v>5</v>
      </c>
      <c r="AU11" s="81"/>
      <c r="AV11" s="81">
        <v>8</v>
      </c>
      <c r="AW11" s="81"/>
      <c r="AX11" s="81">
        <v>9</v>
      </c>
      <c r="AY11" s="81"/>
      <c r="AZ11" s="81">
        <v>8</v>
      </c>
      <c r="BA11" s="81"/>
      <c r="BB11" s="81">
        <v>6</v>
      </c>
      <c r="BC11" s="81"/>
      <c r="BD11" s="81">
        <v>8</v>
      </c>
      <c r="BE11" s="81"/>
      <c r="BF11" s="81">
        <f>BD11*BD$4+BB11*BB$4+AZ11*AZ$4+AX11*AX$4+AV11*AV$4+AT11*AT$4+AR11*AR$4+AP11*AP$4</f>
        <v>217</v>
      </c>
      <c r="BG11" s="96">
        <f>BF11/BF$4</f>
        <v>7.233333333333333</v>
      </c>
      <c r="BH11" s="81">
        <v>7</v>
      </c>
      <c r="BI11" s="81"/>
      <c r="BJ11" s="81">
        <v>9</v>
      </c>
      <c r="BK11" s="81"/>
      <c r="BL11" s="81">
        <v>5</v>
      </c>
      <c r="BM11" s="81"/>
      <c r="BN11" s="81">
        <v>8</v>
      </c>
      <c r="BO11" s="81"/>
      <c r="BP11" s="81">
        <v>7</v>
      </c>
      <c r="BQ11" s="81"/>
      <c r="BR11" s="81">
        <v>8</v>
      </c>
      <c r="BS11" s="81"/>
      <c r="BT11" s="81">
        <v>8</v>
      </c>
      <c r="BU11" s="121"/>
      <c r="BV11" s="81">
        <f>BT11*BT$4+BR11*BR$4+BP11*BP$4+BN11*BN$4+BL11*BL$4+BJ11*BJ$4+BH11*BH$4</f>
        <v>192</v>
      </c>
      <c r="BW11" s="82">
        <f>BV11/BV$4</f>
        <v>7.384615384615385</v>
      </c>
      <c r="BX11" s="82">
        <f>(BV11+BF11)/BX$4</f>
        <v>7.303571428571429</v>
      </c>
      <c r="BY11" s="148" t="s">
        <v>511</v>
      </c>
      <c r="BZ11" s="148" t="s">
        <v>522</v>
      </c>
      <c r="CA11" s="81">
        <v>9</v>
      </c>
      <c r="CB11" s="81"/>
      <c r="CC11" s="81">
        <v>8</v>
      </c>
      <c r="CD11" s="81"/>
      <c r="CE11" s="81">
        <v>8</v>
      </c>
      <c r="CF11" s="81"/>
      <c r="CG11" s="81">
        <v>10</v>
      </c>
      <c r="CH11" s="81"/>
      <c r="CI11" s="81">
        <v>8</v>
      </c>
      <c r="CJ11" s="81"/>
      <c r="CK11" s="81">
        <v>7</v>
      </c>
      <c r="CL11" s="81"/>
      <c r="CM11" s="81">
        <v>8</v>
      </c>
      <c r="CN11" s="81"/>
      <c r="CO11" s="81">
        <f>CM11*CM$4+CK11*CK$4+CI11*CI$4+CG11*CG$4+CE11*CE$4+CC11*CC$4+CA11*CA$4</f>
        <v>267</v>
      </c>
      <c r="CP11" s="82">
        <f>CO11/CO$4</f>
        <v>8.34375</v>
      </c>
      <c r="CQ11" s="81">
        <v>9</v>
      </c>
      <c r="CR11" s="81"/>
      <c r="CS11" s="81">
        <v>9</v>
      </c>
      <c r="CT11" s="81"/>
      <c r="CU11" s="81">
        <v>8</v>
      </c>
      <c r="CV11" s="81"/>
      <c r="CW11" s="81">
        <v>9</v>
      </c>
      <c r="CX11" s="81"/>
      <c r="CY11" s="81">
        <v>8</v>
      </c>
      <c r="CZ11" s="81"/>
      <c r="DA11" s="81">
        <f>CY11*CY$4+CW11*CW$4+CU11*CU$4+CS11*CS$4+CQ11*CQ$4</f>
        <v>197</v>
      </c>
      <c r="DB11" s="82">
        <f>DA11/DA$4</f>
        <v>8.565217391304348</v>
      </c>
      <c r="DC11" s="82">
        <f>(DA11+CO11)/DC$4</f>
        <v>8.436363636363636</v>
      </c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</row>
    <row r="12" spans="1:120" ht="15.75">
      <c r="A12" s="4">
        <v>22</v>
      </c>
      <c r="B12" s="13" t="s">
        <v>137</v>
      </c>
      <c r="C12" s="24" t="s">
        <v>304</v>
      </c>
      <c r="D12" s="11">
        <v>33902</v>
      </c>
      <c r="E12" s="4" t="s">
        <v>101</v>
      </c>
      <c r="F12" s="13" t="s">
        <v>24</v>
      </c>
      <c r="G12" s="17" t="s">
        <v>62</v>
      </c>
      <c r="H12" s="81">
        <v>7</v>
      </c>
      <c r="I12" s="81"/>
      <c r="J12" s="81">
        <v>6</v>
      </c>
      <c r="K12" s="81"/>
      <c r="L12" s="81">
        <v>5</v>
      </c>
      <c r="M12" s="81"/>
      <c r="N12" s="81">
        <v>5</v>
      </c>
      <c r="O12" s="81"/>
      <c r="P12" s="81">
        <v>6</v>
      </c>
      <c r="Q12" s="81"/>
      <c r="R12" s="81">
        <v>6</v>
      </c>
      <c r="S12" s="81"/>
      <c r="T12" s="81">
        <v>8</v>
      </c>
      <c r="U12" s="81"/>
      <c r="V12" s="81">
        <f>T12*$T$4+R12*$R$4+P12*$P$4+N12*$N$4+L12*$L$4</f>
        <v>130</v>
      </c>
      <c r="W12" s="83">
        <f>V12/$V$4</f>
        <v>5.909090909090909</v>
      </c>
      <c r="X12" s="81">
        <v>7</v>
      </c>
      <c r="Y12" s="81"/>
      <c r="Z12" s="81">
        <v>7</v>
      </c>
      <c r="AA12" s="81"/>
      <c r="AB12" s="81">
        <v>6</v>
      </c>
      <c r="AC12" s="81"/>
      <c r="AD12" s="81">
        <v>6</v>
      </c>
      <c r="AE12" s="81"/>
      <c r="AF12" s="81">
        <v>7</v>
      </c>
      <c r="AG12" s="81"/>
      <c r="AH12" s="81">
        <v>9</v>
      </c>
      <c r="AI12" s="81"/>
      <c r="AJ12" s="81">
        <f>AH12*$AH$4+AF12*$AF$4+AD12*$AD$4+AB12*$AB$4+Z12*$Z$4+X12*$X$4</f>
        <v>164</v>
      </c>
      <c r="AK12" s="83">
        <f>AJ12/$AJ$4</f>
        <v>7.130434782608695</v>
      </c>
      <c r="AL12" s="83">
        <f>(AJ12+V12)/$AL$4</f>
        <v>6.533333333333333</v>
      </c>
      <c r="AM12" s="43" t="str">
        <f>IF(AL12&gt;=8.995,"XuÊt s¾c",IF(AL12&gt;=7.995,"Giái",IF(AL12&gt;=6.995,"Kh¸",IF(AL12&gt;=5.995,"TB Kh¸",IF(AL12&gt;=4.995,"Trung b×nh",IF(AL12&gt;=3.995,"YÕu",IF(AL12&lt;3.995,"KÐm")))))))</f>
        <v>TB Kh¸</v>
      </c>
      <c r="AN12" s="81">
        <f>SUM((IF(L12&gt;=5,0,$L$4)),(IF(N12&gt;=5,0,$N$4)),(IF(P12&gt;=5,0,$P$4)),(IF(R12&gt;=5,0,$R$4)),,(IF(T12&gt;=5,0,$T$4)),(IF(X12&gt;=5,0,$X$4)),(IF(Z12&gt;=5,0,$Z$4)),,(IF(AB12&gt;=5,0,$AB$4)),(IF(AD12&gt;=5,0,$AD$4)),(IF(AF12&gt;=5,0,$AF$4)),,(IF(AH12&gt;=5,0,$AH$4)))</f>
        <v>0</v>
      </c>
      <c r="AO12" s="44" t="str">
        <f>IF($AL12&lt;3.495,"Th«i häc",IF($AL12&lt;4.995,"Ngõng häc",IF($AN12&gt;25,"Ngõng häc","Lªn líp")))</f>
        <v>Lªn líp</v>
      </c>
      <c r="AP12" s="41">
        <v>7</v>
      </c>
      <c r="AQ12" s="81"/>
      <c r="AR12" s="81">
        <v>7</v>
      </c>
      <c r="AS12" s="81"/>
      <c r="AT12" s="81">
        <v>7</v>
      </c>
      <c r="AU12" s="81"/>
      <c r="AV12" s="81">
        <v>7</v>
      </c>
      <c r="AW12" s="81"/>
      <c r="AX12" s="81">
        <v>7</v>
      </c>
      <c r="AY12" s="81"/>
      <c r="AZ12" s="81">
        <v>9</v>
      </c>
      <c r="BA12" s="81"/>
      <c r="BB12" s="81">
        <v>6</v>
      </c>
      <c r="BC12" s="81">
        <v>4</v>
      </c>
      <c r="BD12" s="81">
        <v>8</v>
      </c>
      <c r="BE12" s="81"/>
      <c r="BF12" s="81">
        <f>BD12*BD$4+BB12*BB$4+AZ12*AZ$4+AX12*AX$4+AV12*AV$4+AT12*AT$4+AR12*AR$4+AP12*AP$4</f>
        <v>217</v>
      </c>
      <c r="BG12" s="96">
        <f>BF12/BF$4</f>
        <v>7.233333333333333</v>
      </c>
      <c r="BH12" s="81">
        <v>5</v>
      </c>
      <c r="BI12" s="81"/>
      <c r="BJ12" s="81">
        <v>6</v>
      </c>
      <c r="BK12" s="81"/>
      <c r="BL12" s="81">
        <v>7</v>
      </c>
      <c r="BM12" s="81"/>
      <c r="BN12" s="81">
        <v>7</v>
      </c>
      <c r="BO12" s="81"/>
      <c r="BP12" s="81">
        <v>6</v>
      </c>
      <c r="BQ12" s="81"/>
      <c r="BR12" s="81">
        <v>9</v>
      </c>
      <c r="BS12" s="81"/>
      <c r="BT12" s="81">
        <v>6</v>
      </c>
      <c r="BU12" s="121"/>
      <c r="BV12" s="81">
        <f>BT12*BT$4+BR12*BR$4+BP12*BP$4+BN12*BN$4+BL12*BL$4+BJ12*BJ$4+BH12*BH$4</f>
        <v>170</v>
      </c>
      <c r="BW12" s="82">
        <f>BV12/BV$4</f>
        <v>6.538461538461538</v>
      </c>
      <c r="BX12" s="82">
        <f>(BV12+BF12)/BX$4</f>
        <v>6.910714285714286</v>
      </c>
      <c r="BY12" s="148" t="s">
        <v>568</v>
      </c>
      <c r="BZ12" s="148" t="s">
        <v>522</v>
      </c>
      <c r="CA12" s="81">
        <v>8</v>
      </c>
      <c r="CB12" s="81"/>
      <c r="CC12" s="81">
        <v>6</v>
      </c>
      <c r="CD12" s="81"/>
      <c r="CE12" s="81">
        <v>7</v>
      </c>
      <c r="CF12" s="81"/>
      <c r="CG12" s="81">
        <v>8</v>
      </c>
      <c r="CH12" s="81"/>
      <c r="CI12" s="81">
        <v>7</v>
      </c>
      <c r="CJ12" s="81"/>
      <c r="CK12" s="81">
        <v>8</v>
      </c>
      <c r="CL12" s="81"/>
      <c r="CM12" s="81">
        <v>7</v>
      </c>
      <c r="CN12" s="81"/>
      <c r="CO12" s="81">
        <f>CM12*CM$4+CK12*CK$4+CI12*CI$4+CG12*CG$4+CE12*CE$4+CC12*CC$4+CA12*CA$4</f>
        <v>235</v>
      </c>
      <c r="CP12" s="82">
        <f>CO12/CO$4</f>
        <v>7.34375</v>
      </c>
      <c r="CQ12" s="81">
        <v>8</v>
      </c>
      <c r="CR12" s="81"/>
      <c r="CS12" s="81">
        <v>9</v>
      </c>
      <c r="CT12" s="81"/>
      <c r="CU12" s="81">
        <v>7</v>
      </c>
      <c r="CV12" s="81"/>
      <c r="CW12" s="81">
        <v>9</v>
      </c>
      <c r="CX12" s="81"/>
      <c r="CY12" s="81">
        <v>9</v>
      </c>
      <c r="CZ12" s="81"/>
      <c r="DA12" s="81">
        <f>CY12*CY$4+CW12*CW$4+CU12*CU$4+CS12*CS$4+CQ12*CQ$4</f>
        <v>195</v>
      </c>
      <c r="DB12" s="82">
        <f>DA12/DA$4</f>
        <v>8.478260869565217</v>
      </c>
      <c r="DC12" s="82">
        <f>(DA12+CO12)/DC$4</f>
        <v>7.818181818181818</v>
      </c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</row>
    <row r="13" spans="1:120" ht="15.75">
      <c r="A13" s="4">
        <v>66</v>
      </c>
      <c r="B13" s="13" t="s">
        <v>423</v>
      </c>
      <c r="C13" s="24" t="s">
        <v>193</v>
      </c>
      <c r="D13" s="11">
        <v>33467</v>
      </c>
      <c r="E13" s="4" t="s">
        <v>101</v>
      </c>
      <c r="F13" s="13" t="s">
        <v>72</v>
      </c>
      <c r="G13" s="17" t="s">
        <v>33</v>
      </c>
      <c r="H13" s="81">
        <v>7</v>
      </c>
      <c r="I13" s="81"/>
      <c r="J13" s="81">
        <v>7</v>
      </c>
      <c r="K13" s="81"/>
      <c r="L13" s="81">
        <v>5</v>
      </c>
      <c r="M13" s="81"/>
      <c r="N13" s="81">
        <v>6</v>
      </c>
      <c r="O13" s="81"/>
      <c r="P13" s="81">
        <v>7</v>
      </c>
      <c r="Q13" s="81"/>
      <c r="R13" s="81">
        <v>5</v>
      </c>
      <c r="S13" s="81"/>
      <c r="T13" s="81">
        <v>8</v>
      </c>
      <c r="U13" s="81"/>
      <c r="V13" s="81">
        <f>T13*$T$4+R13*$R$4+P13*$P$4+N13*$N$4+L13*$L$4</f>
        <v>131</v>
      </c>
      <c r="W13" s="83">
        <f>V13/$V$4</f>
        <v>5.954545454545454</v>
      </c>
      <c r="X13" s="81">
        <v>8</v>
      </c>
      <c r="Y13" s="81"/>
      <c r="Z13" s="81">
        <v>8</v>
      </c>
      <c r="AA13" s="81"/>
      <c r="AB13" s="81">
        <v>6</v>
      </c>
      <c r="AC13" s="81"/>
      <c r="AD13" s="81">
        <v>8</v>
      </c>
      <c r="AE13" s="81"/>
      <c r="AF13" s="81">
        <v>7</v>
      </c>
      <c r="AG13" s="81"/>
      <c r="AH13" s="81">
        <v>6</v>
      </c>
      <c r="AI13" s="81"/>
      <c r="AJ13" s="81">
        <f>AH13*$AH$4+AF13*$AF$4+AD13*$AD$4+AB13*$AB$4+Z13*$Z$4+X13*$X$4</f>
        <v>161</v>
      </c>
      <c r="AK13" s="83">
        <f>AJ13/$AJ$4</f>
        <v>7</v>
      </c>
      <c r="AL13" s="83">
        <f>(AJ13+V13)/$AL$4</f>
        <v>6.488888888888889</v>
      </c>
      <c r="AM13" s="43" t="str">
        <f>IF(AL13&gt;=8.995,"XuÊt s¾c",IF(AL13&gt;=7.995,"Giái",IF(AL13&gt;=6.995,"Kh¸",IF(AL13&gt;=5.995,"TB Kh¸",IF(AL13&gt;=4.995,"Trung b×nh",IF(AL13&gt;=3.995,"YÕu",IF(AL13&lt;3.995,"KÐm")))))))</f>
        <v>TB Kh¸</v>
      </c>
      <c r="AN13" s="81">
        <f>SUM((IF(L13&gt;=5,0,$L$4)),(IF(N13&gt;=5,0,$N$4)),(IF(P13&gt;=5,0,$P$4)),(IF(R13&gt;=5,0,$R$4)),,(IF(T13&gt;=5,0,$T$4)),(IF(X13&gt;=5,0,$X$4)),(IF(Z13&gt;=5,0,$Z$4)),,(IF(AB13&gt;=5,0,$AB$4)),(IF(AD13&gt;=5,0,$AD$4)),(IF(AF13&gt;=5,0,$AF$4)),,(IF(AH13&gt;=5,0,$AH$4)))</f>
        <v>0</v>
      </c>
      <c r="AO13" s="44" t="str">
        <f>IF($AL13&lt;3.495,"Th«i häc",IF($AL13&lt;4.995,"Ngõng häc",IF($AN13&gt;25,"Ngõng häc","Lªn líp")))</f>
        <v>Lªn líp</v>
      </c>
      <c r="AP13" s="41">
        <v>8</v>
      </c>
      <c r="AQ13" s="81"/>
      <c r="AR13" s="81">
        <v>7</v>
      </c>
      <c r="AS13" s="81"/>
      <c r="AT13" s="81">
        <v>6</v>
      </c>
      <c r="AU13" s="81"/>
      <c r="AV13" s="81">
        <v>7</v>
      </c>
      <c r="AW13" s="81"/>
      <c r="AX13" s="81">
        <v>7</v>
      </c>
      <c r="AY13" s="81"/>
      <c r="AZ13" s="81">
        <v>9</v>
      </c>
      <c r="BA13" s="81"/>
      <c r="BB13" s="81">
        <v>6</v>
      </c>
      <c r="BC13" s="81"/>
      <c r="BD13" s="81">
        <v>7</v>
      </c>
      <c r="BE13" s="81"/>
      <c r="BF13" s="81">
        <f>BD13*BD$4+BB13*BB$4+AZ13*AZ$4+AX13*AX$4+AV13*AV$4+AT13*AT$4+AR13*AR$4+AP13*AP$4</f>
        <v>214</v>
      </c>
      <c r="BG13" s="96">
        <f>BF13/BF$4</f>
        <v>7.133333333333334</v>
      </c>
      <c r="BH13" s="81">
        <v>7</v>
      </c>
      <c r="BI13" s="81"/>
      <c r="BJ13" s="81">
        <v>8</v>
      </c>
      <c r="BK13" s="81"/>
      <c r="BL13" s="81">
        <v>7</v>
      </c>
      <c r="BM13" s="81"/>
      <c r="BN13" s="81">
        <v>8</v>
      </c>
      <c r="BO13" s="81"/>
      <c r="BP13" s="81">
        <v>7</v>
      </c>
      <c r="BQ13" s="81"/>
      <c r="BR13" s="81">
        <v>8</v>
      </c>
      <c r="BS13" s="81"/>
      <c r="BT13" s="81">
        <v>8</v>
      </c>
      <c r="BU13" s="121"/>
      <c r="BV13" s="81">
        <f>BT13*BT$4+BR13*BR$4+BP13*BP$4+BN13*BN$4+BL13*BL$4+BJ13*BJ$4+BH13*BH$4</f>
        <v>196</v>
      </c>
      <c r="BW13" s="82">
        <f>BV13/BV$4</f>
        <v>7.538461538461538</v>
      </c>
      <c r="BX13" s="82">
        <f>(BV13+BF13)/BX$4</f>
        <v>7.321428571428571</v>
      </c>
      <c r="BY13" s="148" t="s">
        <v>511</v>
      </c>
      <c r="BZ13" s="148" t="s">
        <v>522</v>
      </c>
      <c r="CA13" s="81">
        <v>7</v>
      </c>
      <c r="CB13" s="81"/>
      <c r="CC13" s="81">
        <v>9</v>
      </c>
      <c r="CD13" s="81"/>
      <c r="CE13" s="81">
        <v>9</v>
      </c>
      <c r="CF13" s="81"/>
      <c r="CG13" s="81">
        <v>8</v>
      </c>
      <c r="CH13" s="81"/>
      <c r="CI13" s="81">
        <v>9</v>
      </c>
      <c r="CJ13" s="81"/>
      <c r="CK13" s="81">
        <v>8</v>
      </c>
      <c r="CL13" s="81"/>
      <c r="CM13" s="81">
        <v>9</v>
      </c>
      <c r="CN13" s="81"/>
      <c r="CO13" s="81">
        <f>CM13*CM$4+CK13*CK$4+CI13*CI$4+CG13*CG$4+CE13*CE$4+CC13*CC$4+CA13*CA$4</f>
        <v>269</v>
      </c>
      <c r="CP13" s="82">
        <f>CO13/CO$4</f>
        <v>8.40625</v>
      </c>
      <c r="CQ13" s="81">
        <v>9</v>
      </c>
      <c r="CR13" s="81"/>
      <c r="CS13" s="81">
        <v>8</v>
      </c>
      <c r="CT13" s="81"/>
      <c r="CU13" s="81">
        <v>9</v>
      </c>
      <c r="CV13" s="81"/>
      <c r="CW13" s="81">
        <v>9</v>
      </c>
      <c r="CX13" s="81"/>
      <c r="CY13" s="81">
        <v>8</v>
      </c>
      <c r="CZ13" s="81"/>
      <c r="DA13" s="81">
        <f>CY13*CY$4+CW13*CW$4+CU13*CU$4+CS13*CS$4+CQ13*CQ$4</f>
        <v>195</v>
      </c>
      <c r="DB13" s="82">
        <f>DA13/DA$4</f>
        <v>8.478260869565217</v>
      </c>
      <c r="DC13" s="82">
        <f>(DA13+CO13)/DC$4</f>
        <v>8.436363636363636</v>
      </c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</row>
    <row r="14" spans="1:120" ht="15.75">
      <c r="A14" s="4">
        <v>67</v>
      </c>
      <c r="B14" s="13" t="s">
        <v>424</v>
      </c>
      <c r="C14" s="24" t="s">
        <v>281</v>
      </c>
      <c r="D14" s="11">
        <v>33790</v>
      </c>
      <c r="E14" s="4" t="s">
        <v>101</v>
      </c>
      <c r="F14" s="13" t="s">
        <v>52</v>
      </c>
      <c r="G14" s="17" t="s">
        <v>94</v>
      </c>
      <c r="H14" s="81">
        <v>6</v>
      </c>
      <c r="I14" s="81"/>
      <c r="J14" s="81">
        <v>6</v>
      </c>
      <c r="K14" s="81"/>
      <c r="L14" s="81">
        <v>6</v>
      </c>
      <c r="M14" s="81"/>
      <c r="N14" s="81">
        <v>5</v>
      </c>
      <c r="O14" s="81"/>
      <c r="P14" s="81">
        <v>6</v>
      </c>
      <c r="Q14" s="81"/>
      <c r="R14" s="81">
        <v>7</v>
      </c>
      <c r="S14" s="81"/>
      <c r="T14" s="81">
        <v>5</v>
      </c>
      <c r="U14" s="81"/>
      <c r="V14" s="81">
        <f>T14*$T$4+R14*$R$4+P14*$P$4+N14*$N$4+L14*$L$4</f>
        <v>130</v>
      </c>
      <c r="W14" s="83">
        <f>V14/$V$4</f>
        <v>5.909090909090909</v>
      </c>
      <c r="X14" s="81">
        <v>7</v>
      </c>
      <c r="Y14" s="81"/>
      <c r="Z14" s="81">
        <v>7</v>
      </c>
      <c r="AA14" s="81"/>
      <c r="AB14" s="81">
        <v>5</v>
      </c>
      <c r="AC14" s="81"/>
      <c r="AD14" s="81">
        <v>6</v>
      </c>
      <c r="AE14" s="81"/>
      <c r="AF14" s="81">
        <v>5</v>
      </c>
      <c r="AG14" s="81"/>
      <c r="AH14" s="81">
        <v>8</v>
      </c>
      <c r="AI14" s="81"/>
      <c r="AJ14" s="81">
        <f>AH14*$AH$4+AF14*$AF$4+AD14*$AD$4+AB14*$AB$4+Z14*$Z$4+X14*$X$4</f>
        <v>145</v>
      </c>
      <c r="AK14" s="83">
        <f>AJ14/$AJ$4</f>
        <v>6.304347826086956</v>
      </c>
      <c r="AL14" s="83">
        <f>(AJ14+V14)/$AL$4</f>
        <v>6.111111111111111</v>
      </c>
      <c r="AM14" s="43" t="str">
        <f>IF(AL14&gt;=8.995,"XuÊt s¾c",IF(AL14&gt;=7.995,"Giái",IF(AL14&gt;=6.995,"Kh¸",IF(AL14&gt;=5.995,"TB Kh¸",IF(AL14&gt;=4.995,"Trung b×nh",IF(AL14&gt;=3.995,"YÕu",IF(AL14&lt;3.995,"KÐm")))))))</f>
        <v>TB Kh¸</v>
      </c>
      <c r="AN14" s="81">
        <f>SUM((IF(L14&gt;=5,0,$L$4)),(IF(N14&gt;=5,0,$N$4)),(IF(P14&gt;=5,0,$P$4)),(IF(R14&gt;=5,0,$R$4)),,(IF(T14&gt;=5,0,$T$4)),(IF(X14&gt;=5,0,$X$4)),(IF(Z14&gt;=5,0,$Z$4)),,(IF(AB14&gt;=5,0,$AB$4)),(IF(AD14&gt;=5,0,$AD$4)),(IF(AF14&gt;=5,0,$AF$4)),,(IF(AH14&gt;=5,0,$AH$4)))</f>
        <v>0</v>
      </c>
      <c r="AO14" s="44" t="str">
        <f>IF($AL14&lt;3.495,"Th«i häc",IF($AL14&lt;4.995,"Ngõng häc",IF($AN14&gt;25,"Ngõng häc","Lªn líp")))</f>
        <v>Lªn líp</v>
      </c>
      <c r="AP14" s="41">
        <v>8</v>
      </c>
      <c r="AQ14" s="81"/>
      <c r="AR14" s="81">
        <v>6</v>
      </c>
      <c r="AS14" s="81"/>
      <c r="AT14" s="81">
        <v>6</v>
      </c>
      <c r="AU14" s="81"/>
      <c r="AV14" s="81">
        <v>7</v>
      </c>
      <c r="AW14" s="81"/>
      <c r="AX14" s="81">
        <v>7</v>
      </c>
      <c r="AY14" s="81"/>
      <c r="AZ14" s="81">
        <v>7</v>
      </c>
      <c r="BA14" s="81"/>
      <c r="BB14" s="81">
        <v>7</v>
      </c>
      <c r="BC14" s="81"/>
      <c r="BD14" s="81">
        <v>7</v>
      </c>
      <c r="BE14" s="81"/>
      <c r="BF14" s="81">
        <f>BD14*BD$4+BB14*BB$4+AZ14*AZ$4+AX14*AX$4+AV14*AV$4+AT14*AT$4+AR14*AR$4+AP14*AP$4</f>
        <v>207</v>
      </c>
      <c r="BG14" s="96">
        <f>BF14/BF$4</f>
        <v>6.9</v>
      </c>
      <c r="BH14" s="81">
        <v>8</v>
      </c>
      <c r="BI14" s="81"/>
      <c r="BJ14" s="81">
        <v>8</v>
      </c>
      <c r="BK14" s="81"/>
      <c r="BL14" s="81">
        <v>8</v>
      </c>
      <c r="BM14" s="81"/>
      <c r="BN14" s="81">
        <v>8</v>
      </c>
      <c r="BO14" s="81"/>
      <c r="BP14" s="81">
        <v>8</v>
      </c>
      <c r="BQ14" s="81"/>
      <c r="BR14" s="81">
        <v>8</v>
      </c>
      <c r="BS14" s="81"/>
      <c r="BT14" s="81">
        <v>8</v>
      </c>
      <c r="BU14" s="121"/>
      <c r="BV14" s="81">
        <f>BT14*BT$4+BR14*BR$4+BP14*BP$4+BN14*BN$4+BL14*BL$4+BJ14*BJ$4+BH14*BH$4</f>
        <v>208</v>
      </c>
      <c r="BW14" s="82">
        <f>BV14/BV$4</f>
        <v>8</v>
      </c>
      <c r="BX14" s="82">
        <f>(BV14+BF14)/BX$4</f>
        <v>7.410714285714286</v>
      </c>
      <c r="BY14" s="148" t="s">
        <v>511</v>
      </c>
      <c r="BZ14" s="148" t="s">
        <v>522</v>
      </c>
      <c r="CA14" s="81">
        <v>9</v>
      </c>
      <c r="CB14" s="81"/>
      <c r="CC14" s="81">
        <v>9</v>
      </c>
      <c r="CD14" s="81"/>
      <c r="CE14" s="81">
        <v>8</v>
      </c>
      <c r="CF14" s="81"/>
      <c r="CG14" s="81">
        <v>10</v>
      </c>
      <c r="CH14" s="81"/>
      <c r="CI14" s="81">
        <v>8</v>
      </c>
      <c r="CJ14" s="81"/>
      <c r="CK14" s="81">
        <v>8</v>
      </c>
      <c r="CL14" s="81"/>
      <c r="CM14" s="81">
        <v>10</v>
      </c>
      <c r="CN14" s="81"/>
      <c r="CO14" s="81">
        <f>CM14*CM$4+CK14*CK$4+CI14*CI$4+CG14*CG$4+CE14*CE$4+CC14*CC$4+CA14*CA$4</f>
        <v>288</v>
      </c>
      <c r="CP14" s="82">
        <f>CO14/CO$4</f>
        <v>9</v>
      </c>
      <c r="CQ14" s="81">
        <v>9</v>
      </c>
      <c r="CR14" s="81"/>
      <c r="CS14" s="81">
        <v>9</v>
      </c>
      <c r="CT14" s="81"/>
      <c r="CU14" s="81">
        <v>9</v>
      </c>
      <c r="CV14" s="81"/>
      <c r="CW14" s="81">
        <v>9</v>
      </c>
      <c r="CX14" s="81"/>
      <c r="CY14" s="81">
        <v>7</v>
      </c>
      <c r="CZ14" s="81"/>
      <c r="DA14" s="81">
        <f>CY14*CY$4+CW14*CW$4+CU14*CU$4+CS14*CS$4+CQ14*CQ$4</f>
        <v>195</v>
      </c>
      <c r="DB14" s="82">
        <f>DA14/DA$4</f>
        <v>8.478260869565217</v>
      </c>
      <c r="DC14" s="82">
        <f>(DA14+CO14)/DC$4</f>
        <v>8.781818181818181</v>
      </c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</row>
    <row r="15" spans="1:120" ht="15.75">
      <c r="A15" s="4">
        <v>14</v>
      </c>
      <c r="B15" s="13" t="s">
        <v>364</v>
      </c>
      <c r="C15" s="24" t="s">
        <v>100</v>
      </c>
      <c r="D15" s="11">
        <v>33650</v>
      </c>
      <c r="E15" s="4" t="s">
        <v>101</v>
      </c>
      <c r="F15" s="13" t="s">
        <v>42</v>
      </c>
      <c r="G15" s="17" t="s">
        <v>94</v>
      </c>
      <c r="H15" s="81">
        <v>7</v>
      </c>
      <c r="I15" s="81"/>
      <c r="J15" s="81">
        <v>7</v>
      </c>
      <c r="K15" s="81"/>
      <c r="L15" s="81">
        <v>5</v>
      </c>
      <c r="M15" s="81"/>
      <c r="N15" s="81">
        <v>5</v>
      </c>
      <c r="O15" s="81"/>
      <c r="P15" s="81">
        <v>6</v>
      </c>
      <c r="Q15" s="81"/>
      <c r="R15" s="81">
        <v>7</v>
      </c>
      <c r="S15" s="81"/>
      <c r="T15" s="81">
        <v>8</v>
      </c>
      <c r="U15" s="81"/>
      <c r="V15" s="81">
        <f>T15*$T$4+R15*$R$4+P15*$P$4+N15*$N$4+L15*$L$4</f>
        <v>135</v>
      </c>
      <c r="W15" s="83">
        <f>V15/$V$4</f>
        <v>6.136363636363637</v>
      </c>
      <c r="X15" s="81">
        <v>6</v>
      </c>
      <c r="Y15" s="81"/>
      <c r="Z15" s="81">
        <v>7</v>
      </c>
      <c r="AA15" s="81"/>
      <c r="AB15" s="81">
        <v>7</v>
      </c>
      <c r="AC15" s="81"/>
      <c r="AD15" s="81">
        <v>6</v>
      </c>
      <c r="AE15" s="81"/>
      <c r="AF15" s="81">
        <v>6</v>
      </c>
      <c r="AG15" s="81"/>
      <c r="AH15" s="81">
        <v>9</v>
      </c>
      <c r="AI15" s="81"/>
      <c r="AJ15" s="81">
        <f>AH15*$AH$4+AF15*$AF$4+AD15*$AD$4+AB15*$AB$4+Z15*$Z$4+X15*$X$4</f>
        <v>160</v>
      </c>
      <c r="AK15" s="83">
        <f>AJ15/$AJ$4</f>
        <v>6.956521739130435</v>
      </c>
      <c r="AL15" s="83">
        <f>(AJ15+V15)/$AL$4</f>
        <v>6.555555555555555</v>
      </c>
      <c r="AM15" s="43" t="str">
        <f>IF(AL15&gt;=8.995,"XuÊt s¾c",IF(AL15&gt;=7.995,"Giái",IF(AL15&gt;=6.995,"Kh¸",IF(AL15&gt;=5.995,"TB Kh¸",IF(AL15&gt;=4.995,"Trung b×nh",IF(AL15&gt;=3.995,"YÕu",IF(AL15&lt;3.995,"KÐm")))))))</f>
        <v>TB Kh¸</v>
      </c>
      <c r="AN15" s="81">
        <f>SUM((IF(L15&gt;=5,0,$L$4)),(IF(N15&gt;=5,0,$N$4)),(IF(P15&gt;=5,0,$P$4)),(IF(R15&gt;=5,0,$R$4)),,(IF(T15&gt;=5,0,$T$4)),(IF(X15&gt;=5,0,$X$4)),(IF(Z15&gt;=5,0,$Z$4)),,(IF(AB15&gt;=5,0,$AB$4)),(IF(AD15&gt;=5,0,$AD$4)),(IF(AF15&gt;=5,0,$AF$4)),,(IF(AH15&gt;=5,0,$AH$4)))</f>
        <v>0</v>
      </c>
      <c r="AO15" s="44" t="str">
        <f>IF($AL15&lt;3.495,"Th«i häc",IF($AL15&lt;4.995,"Ngõng häc",IF($AN15&gt;25,"Ngõng häc","Lªn líp")))</f>
        <v>Lªn líp</v>
      </c>
      <c r="AP15" s="41">
        <v>7</v>
      </c>
      <c r="AQ15" s="81"/>
      <c r="AR15" s="81">
        <v>6</v>
      </c>
      <c r="AS15" s="81"/>
      <c r="AT15" s="81">
        <v>7</v>
      </c>
      <c r="AU15" s="81"/>
      <c r="AV15" s="81">
        <v>7</v>
      </c>
      <c r="AW15" s="81"/>
      <c r="AX15" s="81">
        <v>8</v>
      </c>
      <c r="AY15" s="81"/>
      <c r="AZ15" s="81">
        <v>7</v>
      </c>
      <c r="BA15" s="81"/>
      <c r="BB15" s="81">
        <v>5</v>
      </c>
      <c r="BC15" s="81"/>
      <c r="BD15" s="81">
        <v>8</v>
      </c>
      <c r="BE15" s="81"/>
      <c r="BF15" s="81">
        <f>BD15*BD$4+BB15*BB$4+AZ15*AZ$4+AX15*AX$4+AV15*AV$4+AT15*AT$4+AR15*AR$4+AP15*AP$4</f>
        <v>205</v>
      </c>
      <c r="BG15" s="96">
        <f>BF15/BF$4</f>
        <v>6.833333333333333</v>
      </c>
      <c r="BH15" s="81">
        <v>8</v>
      </c>
      <c r="BI15" s="81"/>
      <c r="BJ15" s="81">
        <v>6</v>
      </c>
      <c r="BK15" s="81"/>
      <c r="BL15" s="81">
        <v>6</v>
      </c>
      <c r="BM15" s="81"/>
      <c r="BN15" s="81">
        <v>8</v>
      </c>
      <c r="BO15" s="81"/>
      <c r="BP15" s="81">
        <v>7</v>
      </c>
      <c r="BQ15" s="81"/>
      <c r="BR15" s="81">
        <v>8</v>
      </c>
      <c r="BS15" s="81"/>
      <c r="BT15" s="81">
        <v>7</v>
      </c>
      <c r="BU15" s="121"/>
      <c r="BV15" s="81">
        <f>BT15*BT$4+BR15*BR$4+BP15*BP$4+BN15*BN$4+BL15*BL$4+BJ15*BJ$4+BH15*BH$4</f>
        <v>184</v>
      </c>
      <c r="BW15" s="82">
        <f>BV15/BV$4</f>
        <v>7.076923076923077</v>
      </c>
      <c r="BX15" s="82">
        <f>(BV15+BF15)/BX$4</f>
        <v>6.946428571428571</v>
      </c>
      <c r="BY15" s="148" t="s">
        <v>568</v>
      </c>
      <c r="BZ15" s="148" t="s">
        <v>522</v>
      </c>
      <c r="CA15" s="81">
        <v>8</v>
      </c>
      <c r="CB15" s="81"/>
      <c r="CC15" s="81">
        <v>9</v>
      </c>
      <c r="CD15" s="81"/>
      <c r="CE15" s="81">
        <v>7</v>
      </c>
      <c r="CF15" s="81"/>
      <c r="CG15" s="81">
        <v>8</v>
      </c>
      <c r="CH15" s="81"/>
      <c r="CI15" s="81">
        <v>8</v>
      </c>
      <c r="CJ15" s="81"/>
      <c r="CK15" s="81">
        <v>7</v>
      </c>
      <c r="CL15" s="81"/>
      <c r="CM15" s="81">
        <v>7</v>
      </c>
      <c r="CN15" s="81"/>
      <c r="CO15" s="81">
        <f>CM15*CM$4+CK15*CK$4+CI15*CI$4+CG15*CG$4+CE15*CE$4+CC15*CC$4+CA15*CA$4</f>
        <v>246</v>
      </c>
      <c r="CP15" s="82">
        <f>CO15/CO$4</f>
        <v>7.6875</v>
      </c>
      <c r="CQ15" s="81">
        <v>8</v>
      </c>
      <c r="CR15" s="81"/>
      <c r="CS15" s="81">
        <v>9</v>
      </c>
      <c r="CT15" s="81"/>
      <c r="CU15" s="81">
        <v>8</v>
      </c>
      <c r="CV15" s="81"/>
      <c r="CW15" s="81">
        <v>9</v>
      </c>
      <c r="CX15" s="81"/>
      <c r="CY15" s="81">
        <v>8</v>
      </c>
      <c r="CZ15" s="81"/>
      <c r="DA15" s="81">
        <f>CY15*CY$4+CW15*CW$4+CU15*CU$4+CS15*CS$4+CQ15*CQ$4</f>
        <v>193</v>
      </c>
      <c r="DB15" s="82">
        <f>DA15/DA$4</f>
        <v>8.391304347826088</v>
      </c>
      <c r="DC15" s="82">
        <f>(DA15+CO15)/DC$4</f>
        <v>7.9818181818181815</v>
      </c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</row>
    <row r="16" spans="1:120" ht="15.75">
      <c r="A16" s="4">
        <v>49</v>
      </c>
      <c r="B16" s="13" t="s">
        <v>145</v>
      </c>
      <c r="C16" s="24" t="s">
        <v>178</v>
      </c>
      <c r="D16" s="11">
        <v>33786</v>
      </c>
      <c r="E16" s="4" t="s">
        <v>101</v>
      </c>
      <c r="F16" s="13" t="s">
        <v>21</v>
      </c>
      <c r="G16" s="17" t="s">
        <v>94</v>
      </c>
      <c r="H16" s="81">
        <v>6</v>
      </c>
      <c r="I16" s="81"/>
      <c r="J16" s="81">
        <v>5</v>
      </c>
      <c r="K16" s="81"/>
      <c r="L16" s="81">
        <v>6</v>
      </c>
      <c r="M16" s="81">
        <v>4</v>
      </c>
      <c r="N16" s="81">
        <v>5</v>
      </c>
      <c r="O16" s="81"/>
      <c r="P16" s="81">
        <v>6</v>
      </c>
      <c r="Q16" s="81"/>
      <c r="R16" s="81">
        <v>6</v>
      </c>
      <c r="S16" s="81"/>
      <c r="T16" s="81">
        <v>6</v>
      </c>
      <c r="U16" s="81">
        <v>4</v>
      </c>
      <c r="V16" s="81">
        <f>T16*$T$4+R16*$R$4+P16*$P$4+N16*$N$4+L16*$L$4</f>
        <v>129</v>
      </c>
      <c r="W16" s="83">
        <f>V16/$V$4</f>
        <v>5.863636363636363</v>
      </c>
      <c r="X16" s="81">
        <v>6</v>
      </c>
      <c r="Y16" s="81"/>
      <c r="Z16" s="81">
        <v>7</v>
      </c>
      <c r="AA16" s="81"/>
      <c r="AB16" s="81">
        <v>6</v>
      </c>
      <c r="AC16" s="81"/>
      <c r="AD16" s="81">
        <v>6</v>
      </c>
      <c r="AE16" s="81"/>
      <c r="AF16" s="81">
        <v>5</v>
      </c>
      <c r="AG16" s="81"/>
      <c r="AH16" s="81">
        <v>7</v>
      </c>
      <c r="AI16" s="81"/>
      <c r="AJ16" s="81">
        <f>AH16*$AH$4+AF16*$AF$4+AD16*$AD$4+AB16*$AB$4+Z16*$Z$4+X16*$X$4</f>
        <v>141</v>
      </c>
      <c r="AK16" s="83">
        <f>AJ16/$AJ$4</f>
        <v>6.130434782608695</v>
      </c>
      <c r="AL16" s="83">
        <f>(AJ16+V16)/$AL$4</f>
        <v>6</v>
      </c>
      <c r="AM16" s="43" t="str">
        <f>IF(AL16&gt;=8.995,"XuÊt s¾c",IF(AL16&gt;=7.995,"Giái",IF(AL16&gt;=6.995,"Kh¸",IF(AL16&gt;=5.995,"TB Kh¸",IF(AL16&gt;=4.995,"Trung b×nh",IF(AL16&gt;=3.995,"YÕu",IF(AL16&lt;3.995,"KÐm")))))))</f>
        <v>TB Kh¸</v>
      </c>
      <c r="AN16" s="81">
        <f>SUM((IF(L16&gt;=5,0,$L$4)),(IF(N16&gt;=5,0,$N$4)),(IF(P16&gt;=5,0,$P$4)),(IF(R16&gt;=5,0,$R$4)),,(IF(T16&gt;=5,0,$T$4)),(IF(X16&gt;=5,0,$X$4)),(IF(Z16&gt;=5,0,$Z$4)),,(IF(AB16&gt;=5,0,$AB$4)),(IF(AD16&gt;=5,0,$AD$4)),(IF(AF16&gt;=5,0,$AF$4)),,(IF(AH16&gt;=5,0,$AH$4)))</f>
        <v>0</v>
      </c>
      <c r="AO16" s="44" t="str">
        <f>IF($AL16&lt;3.495,"Th«i häc",IF($AL16&lt;4.995,"Ngõng häc",IF($AN16&gt;25,"Ngõng häc","Lªn líp")))</f>
        <v>Lªn líp</v>
      </c>
      <c r="AP16" s="41">
        <v>7</v>
      </c>
      <c r="AQ16" s="81"/>
      <c r="AR16" s="81">
        <v>5</v>
      </c>
      <c r="AS16" s="81"/>
      <c r="AT16" s="81">
        <v>6</v>
      </c>
      <c r="AU16" s="81"/>
      <c r="AV16" s="81">
        <v>6</v>
      </c>
      <c r="AW16" s="81"/>
      <c r="AX16" s="81">
        <v>6</v>
      </c>
      <c r="AY16" s="81"/>
      <c r="AZ16" s="81">
        <v>5</v>
      </c>
      <c r="BA16" s="81"/>
      <c r="BB16" s="81">
        <v>5</v>
      </c>
      <c r="BC16" s="81"/>
      <c r="BD16" s="81">
        <v>7</v>
      </c>
      <c r="BE16" s="81"/>
      <c r="BF16" s="81">
        <f>BD16*BD$4+BB16*BB$4+AZ16*AZ$4+AX16*AX$4+AV16*AV$4+AT16*AT$4+AR16*AR$4+AP16*AP$4</f>
        <v>177</v>
      </c>
      <c r="BG16" s="96">
        <f>BF16/BF$4</f>
        <v>5.9</v>
      </c>
      <c r="BH16" s="81">
        <v>6</v>
      </c>
      <c r="BI16" s="81"/>
      <c r="BJ16" s="81">
        <v>5</v>
      </c>
      <c r="BK16" s="81"/>
      <c r="BL16" s="81">
        <v>6</v>
      </c>
      <c r="BM16" s="81">
        <v>4</v>
      </c>
      <c r="BN16" s="81">
        <v>5</v>
      </c>
      <c r="BO16" s="81"/>
      <c r="BP16" s="81">
        <v>8</v>
      </c>
      <c r="BQ16" s="81" t="s">
        <v>556</v>
      </c>
      <c r="BR16" s="81">
        <v>6</v>
      </c>
      <c r="BS16" s="81"/>
      <c r="BT16" s="81">
        <v>5</v>
      </c>
      <c r="BU16" s="121"/>
      <c r="BV16" s="81">
        <f>BT16*BT$4+BR16*BR$4+BP16*BP$4+BN16*BN$4+BL16*BL$4+BJ16*BJ$4+BH16*BH$4</f>
        <v>155</v>
      </c>
      <c r="BW16" s="82">
        <f>BV16/BV$4</f>
        <v>5.961538461538462</v>
      </c>
      <c r="BX16" s="82">
        <f>(BV16+BF16)/BX$4</f>
        <v>5.928571428571429</v>
      </c>
      <c r="BY16" s="148" t="s">
        <v>513</v>
      </c>
      <c r="BZ16" s="148" t="s">
        <v>522</v>
      </c>
      <c r="CA16" s="81">
        <v>6</v>
      </c>
      <c r="CB16" s="81"/>
      <c r="CC16" s="81">
        <v>9</v>
      </c>
      <c r="CD16" s="81"/>
      <c r="CE16" s="81">
        <v>7</v>
      </c>
      <c r="CF16" s="81"/>
      <c r="CG16" s="81">
        <v>7</v>
      </c>
      <c r="CH16" s="81"/>
      <c r="CI16" s="81">
        <v>8</v>
      </c>
      <c r="CJ16" s="81"/>
      <c r="CK16" s="81">
        <v>6</v>
      </c>
      <c r="CL16" s="81"/>
      <c r="CM16" s="81">
        <v>6</v>
      </c>
      <c r="CN16" s="81"/>
      <c r="CO16" s="81">
        <f>CM16*CM$4+CK16*CK$4+CI16*CI$4+CG16*CG$4+CE16*CE$4+CC16*CC$4+CA16*CA$4</f>
        <v>221</v>
      </c>
      <c r="CP16" s="82">
        <f>CO16/CO$4</f>
        <v>6.90625</v>
      </c>
      <c r="CQ16" s="81">
        <v>7</v>
      </c>
      <c r="CR16" s="81"/>
      <c r="CS16" s="81">
        <v>9</v>
      </c>
      <c r="CT16" s="81"/>
      <c r="CU16" s="81">
        <v>8</v>
      </c>
      <c r="CV16" s="81"/>
      <c r="CW16" s="81">
        <v>8</v>
      </c>
      <c r="CX16" s="81"/>
      <c r="CY16" s="81">
        <v>9</v>
      </c>
      <c r="CZ16" s="81"/>
      <c r="DA16" s="81">
        <f>CY16*CY$4+CW16*CW$4+CU16*CU$4+CS16*CS$4+CQ16*CQ$4</f>
        <v>192</v>
      </c>
      <c r="DB16" s="82">
        <f>DA16/DA$4</f>
        <v>8.347826086956522</v>
      </c>
      <c r="DC16" s="82">
        <f>(DA16+CO16)/DC$4</f>
        <v>7.509090909090909</v>
      </c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</row>
    <row r="17" spans="1:120" ht="15.75">
      <c r="A17" s="4">
        <v>32</v>
      </c>
      <c r="B17" s="13" t="s">
        <v>137</v>
      </c>
      <c r="C17" s="24" t="s">
        <v>384</v>
      </c>
      <c r="D17" s="11">
        <v>33644</v>
      </c>
      <c r="E17" s="4" t="s">
        <v>101</v>
      </c>
      <c r="F17" s="13" t="s">
        <v>24</v>
      </c>
      <c r="G17" s="17" t="s">
        <v>62</v>
      </c>
      <c r="H17" s="81">
        <v>7</v>
      </c>
      <c r="I17" s="81"/>
      <c r="J17" s="81">
        <v>7</v>
      </c>
      <c r="K17" s="81"/>
      <c r="L17" s="81">
        <v>7</v>
      </c>
      <c r="M17" s="81"/>
      <c r="N17" s="81">
        <v>5</v>
      </c>
      <c r="O17" s="81"/>
      <c r="P17" s="81">
        <v>5</v>
      </c>
      <c r="Q17" s="81"/>
      <c r="R17" s="81">
        <v>6</v>
      </c>
      <c r="S17" s="81"/>
      <c r="T17" s="81">
        <v>6</v>
      </c>
      <c r="U17" s="81"/>
      <c r="V17" s="81">
        <f>T17*$T$4+R17*$R$4+P17*$P$4+N17*$N$4+L17*$L$4</f>
        <v>133</v>
      </c>
      <c r="W17" s="83">
        <f>V17/$V$4</f>
        <v>6.045454545454546</v>
      </c>
      <c r="X17" s="81">
        <v>7</v>
      </c>
      <c r="Y17" s="81"/>
      <c r="Z17" s="81">
        <v>7</v>
      </c>
      <c r="AA17" s="81"/>
      <c r="AB17" s="81">
        <v>6</v>
      </c>
      <c r="AC17" s="81"/>
      <c r="AD17" s="81">
        <v>6</v>
      </c>
      <c r="AE17" s="81"/>
      <c r="AF17" s="81">
        <v>6</v>
      </c>
      <c r="AG17" s="81"/>
      <c r="AH17" s="81">
        <v>7</v>
      </c>
      <c r="AI17" s="81"/>
      <c r="AJ17" s="81">
        <f>AH17*$AH$4+AF17*$AF$4+AD17*$AD$4+AB17*$AB$4+Z17*$Z$4+X17*$X$4</f>
        <v>149</v>
      </c>
      <c r="AK17" s="83">
        <f>AJ17/$AJ$4</f>
        <v>6.478260869565218</v>
      </c>
      <c r="AL17" s="83">
        <f>(AJ17+V17)/$AL$4</f>
        <v>6.266666666666667</v>
      </c>
      <c r="AM17" s="43" t="str">
        <f>IF(AL17&gt;=8.995,"XuÊt s¾c",IF(AL17&gt;=7.995,"Giái",IF(AL17&gt;=6.995,"Kh¸",IF(AL17&gt;=5.995,"TB Kh¸",IF(AL17&gt;=4.995,"Trung b×nh",IF(AL17&gt;=3.995,"YÕu",IF(AL17&lt;3.995,"KÐm")))))))</f>
        <v>TB Kh¸</v>
      </c>
      <c r="AN17" s="81">
        <f>SUM((IF(L17&gt;=5,0,$L$4)),(IF(N17&gt;=5,0,$N$4)),(IF(P17&gt;=5,0,$P$4)),(IF(R17&gt;=5,0,$R$4)),,(IF(T17&gt;=5,0,$T$4)),(IF(X17&gt;=5,0,$X$4)),(IF(Z17&gt;=5,0,$Z$4)),,(IF(AB17&gt;=5,0,$AB$4)),(IF(AD17&gt;=5,0,$AD$4)),(IF(AF17&gt;=5,0,$AF$4)),,(IF(AH17&gt;=5,0,$AH$4)))</f>
        <v>0</v>
      </c>
      <c r="AO17" s="44" t="str">
        <f>IF($AL17&lt;3.495,"Th«i häc",IF($AL17&lt;4.995,"Ngõng häc",IF($AN17&gt;25,"Ngõng häc","Lªn líp")))</f>
        <v>Lªn líp</v>
      </c>
      <c r="AP17" s="41">
        <v>9</v>
      </c>
      <c r="AQ17" s="81"/>
      <c r="AR17" s="81">
        <v>7</v>
      </c>
      <c r="AS17" s="81"/>
      <c r="AT17" s="81">
        <v>5</v>
      </c>
      <c r="AU17" s="81"/>
      <c r="AV17" s="81">
        <v>8</v>
      </c>
      <c r="AW17" s="81"/>
      <c r="AX17" s="81">
        <v>7</v>
      </c>
      <c r="AY17" s="81"/>
      <c r="AZ17" s="81">
        <v>5</v>
      </c>
      <c r="BA17" s="81"/>
      <c r="BB17" s="81">
        <v>7</v>
      </c>
      <c r="BC17" s="81"/>
      <c r="BD17" s="81">
        <v>7</v>
      </c>
      <c r="BE17" s="81"/>
      <c r="BF17" s="81">
        <f>BD17*BD$4+BB17*BB$4+AZ17*AZ$4+AX17*AX$4+AV17*AV$4+AT17*AT$4+AR17*AR$4+AP17*AP$4</f>
        <v>205</v>
      </c>
      <c r="BG17" s="96">
        <f>BF17/BF$4</f>
        <v>6.833333333333333</v>
      </c>
      <c r="BH17" s="81">
        <v>6</v>
      </c>
      <c r="BI17" s="81"/>
      <c r="BJ17" s="81">
        <v>6</v>
      </c>
      <c r="BK17" s="81"/>
      <c r="BL17" s="81">
        <v>7</v>
      </c>
      <c r="BM17" s="81"/>
      <c r="BN17" s="81">
        <v>9</v>
      </c>
      <c r="BO17" s="81"/>
      <c r="BP17" s="81">
        <v>8</v>
      </c>
      <c r="BQ17" s="81"/>
      <c r="BR17" s="81">
        <v>9</v>
      </c>
      <c r="BS17" s="81"/>
      <c r="BT17" s="81">
        <v>8</v>
      </c>
      <c r="BU17" s="121"/>
      <c r="BV17" s="81">
        <f>BT17*BT$4+BR17*BR$4+BP17*BP$4+BN17*BN$4+BL17*BL$4+BJ17*BJ$4+BH17*BH$4</f>
        <v>197</v>
      </c>
      <c r="BW17" s="82">
        <f>BV17/BV$4</f>
        <v>7.576923076923077</v>
      </c>
      <c r="BX17" s="82">
        <f>(BV17+BF17)/BX$4</f>
        <v>7.178571428571429</v>
      </c>
      <c r="BY17" s="148" t="s">
        <v>511</v>
      </c>
      <c r="BZ17" s="148" t="s">
        <v>522</v>
      </c>
      <c r="CA17" s="81">
        <v>8</v>
      </c>
      <c r="CB17" s="81"/>
      <c r="CC17" s="81">
        <v>9</v>
      </c>
      <c r="CD17" s="81"/>
      <c r="CE17" s="81">
        <v>7</v>
      </c>
      <c r="CF17" s="81"/>
      <c r="CG17" s="81">
        <v>7</v>
      </c>
      <c r="CH17" s="81"/>
      <c r="CI17" s="81">
        <v>7</v>
      </c>
      <c r="CJ17" s="81"/>
      <c r="CK17" s="81">
        <v>7</v>
      </c>
      <c r="CL17" s="81"/>
      <c r="CM17" s="81">
        <v>9</v>
      </c>
      <c r="CN17" s="81"/>
      <c r="CO17" s="81">
        <f>CM17*CM$4+CK17*CK$4+CI17*CI$4+CG17*CG$4+CE17*CE$4+CC17*CC$4+CA17*CA$4</f>
        <v>248</v>
      </c>
      <c r="CP17" s="82">
        <f>CO17/CO$4</f>
        <v>7.75</v>
      </c>
      <c r="CQ17" s="81">
        <v>9</v>
      </c>
      <c r="CR17" s="81"/>
      <c r="CS17" s="81">
        <v>8</v>
      </c>
      <c r="CT17" s="81"/>
      <c r="CU17" s="81">
        <v>8</v>
      </c>
      <c r="CV17" s="81"/>
      <c r="CW17" s="81">
        <v>9</v>
      </c>
      <c r="CX17" s="81"/>
      <c r="CY17" s="81">
        <v>8</v>
      </c>
      <c r="CZ17" s="81"/>
      <c r="DA17" s="81">
        <f>CY17*CY$4+CW17*CW$4+CU17*CU$4+CS17*CS$4+CQ17*CQ$4</f>
        <v>191</v>
      </c>
      <c r="DB17" s="82">
        <f>DA17/DA$4</f>
        <v>8.304347826086957</v>
      </c>
      <c r="DC17" s="82">
        <f>(DA17+CO17)/DC$4</f>
        <v>7.9818181818181815</v>
      </c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</row>
    <row r="18" spans="1:120" ht="15.75">
      <c r="A18" s="4">
        <v>36</v>
      </c>
      <c r="B18" s="13" t="s">
        <v>117</v>
      </c>
      <c r="C18" s="24" t="s">
        <v>391</v>
      </c>
      <c r="D18" s="11">
        <v>33844</v>
      </c>
      <c r="E18" s="4" t="s">
        <v>101</v>
      </c>
      <c r="F18" s="13" t="s">
        <v>392</v>
      </c>
      <c r="G18" s="17" t="s">
        <v>393</v>
      </c>
      <c r="H18" s="81">
        <v>7</v>
      </c>
      <c r="I18" s="81"/>
      <c r="J18" s="81">
        <v>6</v>
      </c>
      <c r="K18" s="81"/>
      <c r="L18" s="81">
        <v>5</v>
      </c>
      <c r="M18" s="81"/>
      <c r="N18" s="81">
        <v>5</v>
      </c>
      <c r="O18" s="81"/>
      <c r="P18" s="81">
        <v>5</v>
      </c>
      <c r="Q18" s="81">
        <v>4</v>
      </c>
      <c r="R18" s="81">
        <v>7</v>
      </c>
      <c r="S18" s="81"/>
      <c r="T18" s="81">
        <v>8</v>
      </c>
      <c r="U18" s="81"/>
      <c r="V18" s="81">
        <f>T18*$T$4+R18*$R$4+P18*$P$4+N18*$N$4+L18*$L$4</f>
        <v>132</v>
      </c>
      <c r="W18" s="83">
        <f>V18/$V$4</f>
        <v>6</v>
      </c>
      <c r="X18" s="81">
        <v>7</v>
      </c>
      <c r="Y18" s="81"/>
      <c r="Z18" s="81">
        <v>8</v>
      </c>
      <c r="AA18" s="81"/>
      <c r="AB18" s="81">
        <v>6</v>
      </c>
      <c r="AC18" s="81"/>
      <c r="AD18" s="81">
        <v>5</v>
      </c>
      <c r="AE18" s="81"/>
      <c r="AF18" s="81">
        <v>8</v>
      </c>
      <c r="AG18" s="81"/>
      <c r="AH18" s="81">
        <v>5</v>
      </c>
      <c r="AI18" s="81"/>
      <c r="AJ18" s="81">
        <f>AH18*$AH$4+AF18*$AF$4+AD18*$AD$4+AB18*$AB$4+Z18*$Z$4+X18*$X$4</f>
        <v>149</v>
      </c>
      <c r="AK18" s="83">
        <f>AJ18/$AJ$4</f>
        <v>6.478260869565218</v>
      </c>
      <c r="AL18" s="83">
        <f>(AJ18+V18)/$AL$4</f>
        <v>6.2444444444444445</v>
      </c>
      <c r="AM18" s="43" t="str">
        <f>IF(AL18&gt;=8.995,"XuÊt s¾c",IF(AL18&gt;=7.995,"Giái",IF(AL18&gt;=6.995,"Kh¸",IF(AL18&gt;=5.995,"TB Kh¸",IF(AL18&gt;=4.995,"Trung b×nh",IF(AL18&gt;=3.995,"YÕu",IF(AL18&lt;3.995,"KÐm")))))))</f>
        <v>TB Kh¸</v>
      </c>
      <c r="AN18" s="81">
        <f>SUM((IF(L18&gt;=5,0,$L$4)),(IF(N18&gt;=5,0,$N$4)),(IF(P18&gt;=5,0,$P$4)),(IF(R18&gt;=5,0,$R$4)),,(IF(T18&gt;=5,0,$T$4)),(IF(X18&gt;=5,0,$X$4)),(IF(Z18&gt;=5,0,$Z$4)),,(IF(AB18&gt;=5,0,$AB$4)),(IF(AD18&gt;=5,0,$AD$4)),(IF(AF18&gt;=5,0,$AF$4)),,(IF(AH18&gt;=5,0,$AH$4)))</f>
        <v>0</v>
      </c>
      <c r="AO18" s="44" t="str">
        <f>IF($AL18&lt;3.495,"Th«i häc",IF($AL18&lt;4.995,"Ngõng häc",IF($AN18&gt;25,"Ngõng häc","Lªn líp")))</f>
        <v>Lªn líp</v>
      </c>
      <c r="AP18" s="41">
        <v>7</v>
      </c>
      <c r="AQ18" s="81"/>
      <c r="AR18" s="81">
        <v>7</v>
      </c>
      <c r="AS18" s="81"/>
      <c r="AT18" s="81">
        <v>7</v>
      </c>
      <c r="AU18" s="81"/>
      <c r="AV18" s="81">
        <v>7</v>
      </c>
      <c r="AW18" s="81"/>
      <c r="AX18" s="81">
        <v>9</v>
      </c>
      <c r="AY18" s="81"/>
      <c r="AZ18" s="81">
        <v>8</v>
      </c>
      <c r="BA18" s="81"/>
      <c r="BB18" s="81">
        <v>5</v>
      </c>
      <c r="BC18" s="81">
        <v>4</v>
      </c>
      <c r="BD18" s="81">
        <v>8</v>
      </c>
      <c r="BE18" s="81"/>
      <c r="BF18" s="81">
        <f>BD18*BD$4+BB18*BB$4+AZ18*AZ$4+AX18*AX$4+AV18*AV$4+AT18*AT$4+AR18*AR$4+AP18*AP$4</f>
        <v>215</v>
      </c>
      <c r="BG18" s="96">
        <f>BF18/BF$4</f>
        <v>7.166666666666667</v>
      </c>
      <c r="BH18" s="81">
        <v>7</v>
      </c>
      <c r="BI18" s="81"/>
      <c r="BJ18" s="81">
        <v>8</v>
      </c>
      <c r="BK18" s="81"/>
      <c r="BL18" s="81">
        <v>6</v>
      </c>
      <c r="BM18" s="81"/>
      <c r="BN18" s="81">
        <v>6</v>
      </c>
      <c r="BO18" s="81"/>
      <c r="BP18" s="81">
        <v>5</v>
      </c>
      <c r="BQ18" s="81"/>
      <c r="BR18" s="81">
        <v>9</v>
      </c>
      <c r="BS18" s="81"/>
      <c r="BT18" s="81">
        <v>9</v>
      </c>
      <c r="BU18" s="121"/>
      <c r="BV18" s="81">
        <f>BT18*BT$4+BR18*BR$4+BP18*BP$4+BN18*BN$4+BL18*BL$4+BJ18*BJ$4+BH18*BH$4</f>
        <v>180</v>
      </c>
      <c r="BW18" s="82">
        <f>BV18/BV$4</f>
        <v>6.923076923076923</v>
      </c>
      <c r="BX18" s="82">
        <f>(BV18+BF18)/BX$4</f>
        <v>7.053571428571429</v>
      </c>
      <c r="BY18" s="148" t="s">
        <v>511</v>
      </c>
      <c r="BZ18" s="148" t="s">
        <v>522</v>
      </c>
      <c r="CA18" s="81">
        <v>8</v>
      </c>
      <c r="CB18" s="81"/>
      <c r="CC18" s="81">
        <v>8</v>
      </c>
      <c r="CD18" s="81"/>
      <c r="CE18" s="81">
        <v>8</v>
      </c>
      <c r="CF18" s="81"/>
      <c r="CG18" s="81">
        <v>8</v>
      </c>
      <c r="CH18" s="81"/>
      <c r="CI18" s="81">
        <v>7</v>
      </c>
      <c r="CJ18" s="81"/>
      <c r="CK18" s="81">
        <v>7</v>
      </c>
      <c r="CL18" s="81"/>
      <c r="CM18" s="81">
        <v>7</v>
      </c>
      <c r="CN18" s="81"/>
      <c r="CO18" s="81">
        <f>CM18*CM$4+CK18*CK$4+CI18*CI$4+CG18*CG$4+CE18*CE$4+CC18*CC$4+CA18*CA$4</f>
        <v>241</v>
      </c>
      <c r="CP18" s="82">
        <f>CO18/CO$4</f>
        <v>7.53125</v>
      </c>
      <c r="CQ18" s="81">
        <v>8</v>
      </c>
      <c r="CR18" s="81"/>
      <c r="CS18" s="81">
        <v>8</v>
      </c>
      <c r="CT18" s="81"/>
      <c r="CU18" s="81">
        <v>9</v>
      </c>
      <c r="CV18" s="81"/>
      <c r="CW18" s="81">
        <v>9</v>
      </c>
      <c r="CX18" s="81"/>
      <c r="CY18" s="81">
        <v>8</v>
      </c>
      <c r="CZ18" s="81"/>
      <c r="DA18" s="81">
        <f>CY18*CY$4+CW18*CW$4+CU18*CU$4+CS18*CS$4+CQ18*CQ$4</f>
        <v>191</v>
      </c>
      <c r="DB18" s="82">
        <f>DA18/DA$4</f>
        <v>8.304347826086957</v>
      </c>
      <c r="DC18" s="82">
        <f>(DA18+CO18)/DC$4</f>
        <v>7.8545454545454545</v>
      </c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</row>
    <row r="19" spans="1:120" ht="15.75">
      <c r="A19" s="4">
        <v>26</v>
      </c>
      <c r="B19" s="13" t="s">
        <v>168</v>
      </c>
      <c r="C19" s="24" t="s">
        <v>157</v>
      </c>
      <c r="D19" s="11">
        <v>33850</v>
      </c>
      <c r="E19" s="4" t="s">
        <v>101</v>
      </c>
      <c r="F19" s="13" t="s">
        <v>19</v>
      </c>
      <c r="G19" s="17" t="s">
        <v>68</v>
      </c>
      <c r="H19" s="81">
        <v>7</v>
      </c>
      <c r="I19" s="81"/>
      <c r="J19" s="81">
        <v>6</v>
      </c>
      <c r="K19" s="81"/>
      <c r="L19" s="81">
        <v>5</v>
      </c>
      <c r="M19" s="81"/>
      <c r="N19" s="81">
        <v>5</v>
      </c>
      <c r="O19" s="81"/>
      <c r="P19" s="81">
        <v>5</v>
      </c>
      <c r="Q19" s="81"/>
      <c r="R19" s="81">
        <v>5</v>
      </c>
      <c r="S19" s="81">
        <v>4</v>
      </c>
      <c r="T19" s="81">
        <v>7</v>
      </c>
      <c r="U19" s="81">
        <v>4</v>
      </c>
      <c r="V19" s="81">
        <f>T19*$T$4+R19*$R$4+P19*$P$4+N19*$N$4+L19*$L$4</f>
        <v>118</v>
      </c>
      <c r="W19" s="83">
        <f>V19/$V$4</f>
        <v>5.363636363636363</v>
      </c>
      <c r="X19" s="81">
        <v>7</v>
      </c>
      <c r="Y19" s="81"/>
      <c r="Z19" s="81">
        <v>7</v>
      </c>
      <c r="AA19" s="81"/>
      <c r="AB19" s="81">
        <v>6</v>
      </c>
      <c r="AC19" s="81"/>
      <c r="AD19" s="81">
        <v>8</v>
      </c>
      <c r="AE19" s="81"/>
      <c r="AF19" s="81">
        <v>7</v>
      </c>
      <c r="AG19" s="81"/>
      <c r="AH19" s="81">
        <v>5</v>
      </c>
      <c r="AI19" s="81"/>
      <c r="AJ19" s="81">
        <f>AH19*$AH$4+AF19*$AF$4+AD19*$AD$4+AB19*$AB$4+Z19*$Z$4+X19*$X$4</f>
        <v>150</v>
      </c>
      <c r="AK19" s="83">
        <f>AJ19/$AJ$4</f>
        <v>6.521739130434782</v>
      </c>
      <c r="AL19" s="83">
        <f>(AJ19+V19)/$AL$4</f>
        <v>5.955555555555556</v>
      </c>
      <c r="AM19" s="43" t="str">
        <f>IF(AL19&gt;=8.995,"XuÊt s¾c",IF(AL19&gt;=7.995,"Giái",IF(AL19&gt;=6.995,"Kh¸",IF(AL19&gt;=5.995,"TB Kh¸",IF(AL19&gt;=4.995,"Trung b×nh",IF(AL19&gt;=3.995,"YÕu",IF(AL19&lt;3.995,"KÐm")))))))</f>
        <v>Trung b×nh</v>
      </c>
      <c r="AN19" s="81">
        <f>SUM((IF(L19&gt;=5,0,$L$4)),(IF(N19&gt;=5,0,$N$4)),(IF(P19&gt;=5,0,$P$4)),(IF(R19&gt;=5,0,$R$4)),,(IF(T19&gt;=5,0,$T$4)),(IF(X19&gt;=5,0,$X$4)),(IF(Z19&gt;=5,0,$Z$4)),,(IF(AB19&gt;=5,0,$AB$4)),(IF(AD19&gt;=5,0,$AD$4)),(IF(AF19&gt;=5,0,$AF$4)),,(IF(AH19&gt;=5,0,$AH$4)))</f>
        <v>0</v>
      </c>
      <c r="AO19" s="44" t="str">
        <f>IF($AL19&lt;3.495,"Th«i häc",IF($AL19&lt;4.995,"Ngõng häc",IF($AN19&gt;25,"Ngõng häc","Lªn líp")))</f>
        <v>Lªn líp</v>
      </c>
      <c r="AP19" s="41">
        <v>8</v>
      </c>
      <c r="AQ19" s="81"/>
      <c r="AR19" s="81">
        <v>7</v>
      </c>
      <c r="AS19" s="81"/>
      <c r="AT19" s="81">
        <v>6</v>
      </c>
      <c r="AU19" s="81"/>
      <c r="AV19" s="81">
        <v>7</v>
      </c>
      <c r="AW19" s="81"/>
      <c r="AX19" s="81">
        <v>8</v>
      </c>
      <c r="AY19" s="81"/>
      <c r="AZ19" s="81">
        <v>7</v>
      </c>
      <c r="BA19" s="81"/>
      <c r="BB19" s="81">
        <v>5</v>
      </c>
      <c r="BC19" s="81"/>
      <c r="BD19" s="81">
        <v>7</v>
      </c>
      <c r="BE19" s="81"/>
      <c r="BF19" s="81">
        <f>BD19*BD$4+BB19*BB$4+AZ19*AZ$4+AX19*AX$4+AV19*AV$4+AT19*AT$4+AR19*AR$4+AP19*AP$4</f>
        <v>205</v>
      </c>
      <c r="BG19" s="96">
        <f>BF19/BF$4</f>
        <v>6.833333333333333</v>
      </c>
      <c r="BH19" s="81">
        <v>7</v>
      </c>
      <c r="BI19" s="81"/>
      <c r="BJ19" s="81">
        <v>8</v>
      </c>
      <c r="BK19" s="81"/>
      <c r="BL19" s="81">
        <v>7</v>
      </c>
      <c r="BM19" s="81"/>
      <c r="BN19" s="81">
        <v>8</v>
      </c>
      <c r="BO19" s="81"/>
      <c r="BP19" s="81">
        <v>8</v>
      </c>
      <c r="BQ19" s="81"/>
      <c r="BR19" s="81">
        <v>7</v>
      </c>
      <c r="BS19" s="81"/>
      <c r="BT19" s="81">
        <v>7</v>
      </c>
      <c r="BU19" s="121"/>
      <c r="BV19" s="81">
        <f>BT19*BT$4+BR19*BR$4+BP19*BP$4+BN19*BN$4+BL19*BL$4+BJ19*BJ$4+BH19*BH$4</f>
        <v>195</v>
      </c>
      <c r="BW19" s="82">
        <f>BV19/BV$4</f>
        <v>7.5</v>
      </c>
      <c r="BX19" s="82">
        <f>(BV19+BF19)/BX$4</f>
        <v>7.142857142857143</v>
      </c>
      <c r="BY19" s="148" t="s">
        <v>511</v>
      </c>
      <c r="BZ19" s="148" t="s">
        <v>522</v>
      </c>
      <c r="CA19" s="81">
        <v>7</v>
      </c>
      <c r="CB19" s="81"/>
      <c r="CC19" s="81">
        <v>8</v>
      </c>
      <c r="CD19" s="81"/>
      <c r="CE19" s="81">
        <v>7</v>
      </c>
      <c r="CF19" s="81"/>
      <c r="CG19" s="81">
        <v>8</v>
      </c>
      <c r="CH19" s="81"/>
      <c r="CI19" s="81">
        <v>6</v>
      </c>
      <c r="CJ19" s="81"/>
      <c r="CK19" s="81">
        <v>8</v>
      </c>
      <c r="CL19" s="81"/>
      <c r="CM19" s="81">
        <v>8</v>
      </c>
      <c r="CN19" s="81"/>
      <c r="CO19" s="81">
        <f>CM19*CM$4+CK19*CK$4+CI19*CI$4+CG19*CG$4+CE19*CE$4+CC19*CC$4+CA19*CA$4</f>
        <v>241</v>
      </c>
      <c r="CP19" s="82">
        <f>CO19/CO$4</f>
        <v>7.53125</v>
      </c>
      <c r="CQ19" s="81">
        <v>9</v>
      </c>
      <c r="CR19" s="81"/>
      <c r="CS19" s="81">
        <v>8</v>
      </c>
      <c r="CT19" s="81"/>
      <c r="CU19" s="81">
        <v>8</v>
      </c>
      <c r="CV19" s="81"/>
      <c r="CW19" s="81">
        <v>9</v>
      </c>
      <c r="CX19" s="81"/>
      <c r="CY19" s="81">
        <v>8</v>
      </c>
      <c r="CZ19" s="81"/>
      <c r="DA19" s="81">
        <f>CY19*CY$4+CW19*CW$4+CU19*CU$4+CS19*CS$4+CQ19*CQ$4</f>
        <v>191</v>
      </c>
      <c r="DB19" s="82">
        <f>DA19/DA$4</f>
        <v>8.304347826086957</v>
      </c>
      <c r="DC19" s="82">
        <f>(DA19+CO19)/DC$4</f>
        <v>7.8545454545454545</v>
      </c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</row>
    <row r="20" spans="1:120" ht="15.75">
      <c r="A20" s="4">
        <v>45</v>
      </c>
      <c r="B20" s="13" t="s">
        <v>134</v>
      </c>
      <c r="C20" s="24" t="s">
        <v>108</v>
      </c>
      <c r="D20" s="11">
        <v>33872</v>
      </c>
      <c r="E20" s="4" t="s">
        <v>101</v>
      </c>
      <c r="F20" s="13" t="s">
        <v>360</v>
      </c>
      <c r="G20" s="17" t="s">
        <v>62</v>
      </c>
      <c r="H20" s="81">
        <v>7</v>
      </c>
      <c r="I20" s="81"/>
      <c r="J20" s="81">
        <v>7</v>
      </c>
      <c r="K20" s="81"/>
      <c r="L20" s="81">
        <v>7</v>
      </c>
      <c r="M20" s="81"/>
      <c r="N20" s="81">
        <v>6</v>
      </c>
      <c r="O20" s="81"/>
      <c r="P20" s="81">
        <v>7</v>
      </c>
      <c r="Q20" s="81"/>
      <c r="R20" s="81">
        <v>7</v>
      </c>
      <c r="S20" s="81"/>
      <c r="T20" s="81">
        <v>8</v>
      </c>
      <c r="U20" s="81"/>
      <c r="V20" s="81">
        <f>T20*$T$4+R20*$R$4+P20*$P$4+N20*$N$4+L20*$L$4</f>
        <v>155</v>
      </c>
      <c r="W20" s="83">
        <f>V20/$V$4</f>
        <v>7.045454545454546</v>
      </c>
      <c r="X20" s="81">
        <v>7</v>
      </c>
      <c r="Y20" s="81"/>
      <c r="Z20" s="81">
        <v>6</v>
      </c>
      <c r="AA20" s="81"/>
      <c r="AB20" s="81">
        <v>6</v>
      </c>
      <c r="AC20" s="81"/>
      <c r="AD20" s="81">
        <v>7</v>
      </c>
      <c r="AE20" s="81"/>
      <c r="AF20" s="81">
        <v>6</v>
      </c>
      <c r="AG20" s="81"/>
      <c r="AH20" s="81">
        <v>6</v>
      </c>
      <c r="AI20" s="81"/>
      <c r="AJ20" s="81">
        <f>AH20*$AH$4+AF20*$AF$4+AD20*$AD$4+AB20*$AB$4+Z20*$Z$4+X20*$X$4</f>
        <v>144</v>
      </c>
      <c r="AK20" s="83">
        <f>AJ20/$AJ$4</f>
        <v>6.260869565217392</v>
      </c>
      <c r="AL20" s="83">
        <f>(AJ20+V20)/$AL$4</f>
        <v>6.644444444444445</v>
      </c>
      <c r="AM20" s="43" t="str">
        <f>IF(AL20&gt;=8.995,"XuÊt s¾c",IF(AL20&gt;=7.995,"Giái",IF(AL20&gt;=6.995,"Kh¸",IF(AL20&gt;=5.995,"TB Kh¸",IF(AL20&gt;=4.995,"Trung b×nh",IF(AL20&gt;=3.995,"YÕu",IF(AL20&lt;3.995,"KÐm")))))))</f>
        <v>TB Kh¸</v>
      </c>
      <c r="AN20" s="81">
        <f>SUM((IF(L20&gt;=5,0,$L$4)),(IF(N20&gt;=5,0,$N$4)),(IF(P20&gt;=5,0,$P$4)),(IF(R20&gt;=5,0,$R$4)),,(IF(T20&gt;=5,0,$T$4)),(IF(X20&gt;=5,0,$X$4)),(IF(Z20&gt;=5,0,$Z$4)),,(IF(AB20&gt;=5,0,$AB$4)),(IF(AD20&gt;=5,0,$AD$4)),(IF(AF20&gt;=5,0,$AF$4)),,(IF(AH20&gt;=5,0,$AH$4)))</f>
        <v>0</v>
      </c>
      <c r="AO20" s="44" t="str">
        <f>IF($AL20&lt;3.495,"Th«i häc",IF($AL20&lt;4.995,"Ngõng häc",IF($AN20&gt;25,"Ngõng häc","Lªn líp")))</f>
        <v>Lªn líp</v>
      </c>
      <c r="AP20" s="41">
        <v>8</v>
      </c>
      <c r="AQ20" s="81"/>
      <c r="AR20" s="81">
        <v>7</v>
      </c>
      <c r="AS20" s="81"/>
      <c r="AT20" s="81">
        <v>6</v>
      </c>
      <c r="AU20" s="81"/>
      <c r="AV20" s="81">
        <v>7</v>
      </c>
      <c r="AW20" s="81"/>
      <c r="AX20" s="81">
        <v>8</v>
      </c>
      <c r="AY20" s="81"/>
      <c r="AZ20" s="81">
        <v>7</v>
      </c>
      <c r="BA20" s="81"/>
      <c r="BB20" s="81">
        <v>6</v>
      </c>
      <c r="BC20" s="81"/>
      <c r="BD20" s="81">
        <v>7</v>
      </c>
      <c r="BE20" s="81"/>
      <c r="BF20" s="81">
        <f>BD20*BD$4+BB20*BB$4+AZ20*AZ$4+AX20*AX$4+AV20*AV$4+AT20*AT$4+AR20*AR$4+AP20*AP$4</f>
        <v>209</v>
      </c>
      <c r="BG20" s="96">
        <f>BF20/BF$4</f>
        <v>6.966666666666667</v>
      </c>
      <c r="BH20" s="81">
        <v>7</v>
      </c>
      <c r="BI20" s="81"/>
      <c r="BJ20" s="81">
        <v>5</v>
      </c>
      <c r="BK20" s="81"/>
      <c r="BL20" s="81">
        <v>7</v>
      </c>
      <c r="BM20" s="81"/>
      <c r="BN20" s="81">
        <v>7</v>
      </c>
      <c r="BO20" s="81"/>
      <c r="BP20" s="81">
        <v>8</v>
      </c>
      <c r="BQ20" s="81"/>
      <c r="BR20" s="81">
        <v>9</v>
      </c>
      <c r="BS20" s="81"/>
      <c r="BT20" s="81">
        <v>8</v>
      </c>
      <c r="BU20" s="121"/>
      <c r="BV20" s="81">
        <f>BT20*BT$4+BR20*BR$4+BP20*BP$4+BN20*BN$4+BL20*BL$4+BJ20*BJ$4+BH20*BH$4</f>
        <v>188</v>
      </c>
      <c r="BW20" s="82">
        <f>BV20/BV$4</f>
        <v>7.230769230769231</v>
      </c>
      <c r="BX20" s="82">
        <f>(BV20+BF20)/BX$4</f>
        <v>7.089285714285714</v>
      </c>
      <c r="BY20" s="148" t="s">
        <v>511</v>
      </c>
      <c r="BZ20" s="148" t="s">
        <v>522</v>
      </c>
      <c r="CA20" s="81">
        <v>6</v>
      </c>
      <c r="CB20" s="81"/>
      <c r="CC20" s="81">
        <v>9</v>
      </c>
      <c r="CD20" s="81"/>
      <c r="CE20" s="81">
        <v>8</v>
      </c>
      <c r="CF20" s="81"/>
      <c r="CG20" s="81">
        <v>7</v>
      </c>
      <c r="CH20" s="81"/>
      <c r="CI20" s="81">
        <v>8</v>
      </c>
      <c r="CJ20" s="81"/>
      <c r="CK20" s="81">
        <v>7</v>
      </c>
      <c r="CL20" s="81"/>
      <c r="CM20" s="81">
        <v>8</v>
      </c>
      <c r="CN20" s="81"/>
      <c r="CO20" s="81">
        <f>CM20*CM$4+CK20*CK$4+CI20*CI$4+CG20*CG$4+CE20*CE$4+CC20*CC$4+CA20*CA$4</f>
        <v>241</v>
      </c>
      <c r="CP20" s="82">
        <f>CO20/CO$4</f>
        <v>7.53125</v>
      </c>
      <c r="CQ20" s="81">
        <v>8</v>
      </c>
      <c r="CR20" s="81"/>
      <c r="CS20" s="81">
        <v>8</v>
      </c>
      <c r="CT20" s="81"/>
      <c r="CU20" s="81">
        <v>8</v>
      </c>
      <c r="CV20" s="81"/>
      <c r="CW20" s="81">
        <v>8</v>
      </c>
      <c r="CX20" s="81"/>
      <c r="CY20" s="81">
        <v>9</v>
      </c>
      <c r="CZ20" s="81"/>
      <c r="DA20" s="81">
        <f>CY20*CY$4+CW20*CW$4+CU20*CU$4+CS20*CS$4+CQ20*CQ$4</f>
        <v>190</v>
      </c>
      <c r="DB20" s="82">
        <f>DA20/DA$4</f>
        <v>8.26086956521739</v>
      </c>
      <c r="DC20" s="82">
        <f>(DA20+CO20)/DC$4</f>
        <v>7.836363636363636</v>
      </c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</row>
    <row r="21" spans="1:120" ht="15.75">
      <c r="A21" s="4">
        <v>15</v>
      </c>
      <c r="B21" s="13" t="s">
        <v>137</v>
      </c>
      <c r="C21" s="24" t="s">
        <v>100</v>
      </c>
      <c r="D21" s="11">
        <v>33677</v>
      </c>
      <c r="E21" s="4" t="s">
        <v>101</v>
      </c>
      <c r="F21" s="13" t="s">
        <v>365</v>
      </c>
      <c r="G21" s="17" t="s">
        <v>68</v>
      </c>
      <c r="H21" s="81">
        <v>6</v>
      </c>
      <c r="I21" s="81"/>
      <c r="J21" s="81">
        <v>6</v>
      </c>
      <c r="K21" s="81"/>
      <c r="L21" s="81">
        <v>5</v>
      </c>
      <c r="M21" s="81"/>
      <c r="N21" s="81">
        <v>5</v>
      </c>
      <c r="O21" s="81"/>
      <c r="P21" s="81">
        <v>7</v>
      </c>
      <c r="Q21" s="81"/>
      <c r="R21" s="81">
        <v>5</v>
      </c>
      <c r="S21" s="81"/>
      <c r="T21" s="81">
        <v>8</v>
      </c>
      <c r="U21" s="81"/>
      <c r="V21" s="81">
        <f>T21*$T$4+R21*$R$4+P21*$P$4+N21*$N$4+L21*$L$4</f>
        <v>128</v>
      </c>
      <c r="W21" s="83">
        <f>V21/$V$4</f>
        <v>5.818181818181818</v>
      </c>
      <c r="X21" s="81">
        <v>7</v>
      </c>
      <c r="Y21" s="81"/>
      <c r="Z21" s="81">
        <v>7</v>
      </c>
      <c r="AA21" s="81"/>
      <c r="AB21" s="81">
        <v>5</v>
      </c>
      <c r="AC21" s="81"/>
      <c r="AD21" s="81">
        <v>6</v>
      </c>
      <c r="AE21" s="81"/>
      <c r="AF21" s="81">
        <v>5</v>
      </c>
      <c r="AG21" s="81"/>
      <c r="AH21" s="81">
        <v>7</v>
      </c>
      <c r="AI21" s="81"/>
      <c r="AJ21" s="81">
        <f>AH21*$AH$4+AF21*$AF$4+AD21*$AD$4+AB21*$AB$4+Z21*$Z$4+X21*$X$4</f>
        <v>140</v>
      </c>
      <c r="AK21" s="83">
        <f>AJ21/$AJ$4</f>
        <v>6.086956521739131</v>
      </c>
      <c r="AL21" s="83">
        <f>(AJ21+V21)/$AL$4</f>
        <v>5.955555555555556</v>
      </c>
      <c r="AM21" s="43" t="str">
        <f>IF(AL21&gt;=8.995,"XuÊt s¾c",IF(AL21&gt;=7.995,"Giái",IF(AL21&gt;=6.995,"Kh¸",IF(AL21&gt;=5.995,"TB Kh¸",IF(AL21&gt;=4.995,"Trung b×nh",IF(AL21&gt;=3.995,"YÕu",IF(AL21&lt;3.995,"KÐm")))))))</f>
        <v>Trung b×nh</v>
      </c>
      <c r="AN21" s="81">
        <f>SUM((IF(L21&gt;=5,0,$L$4)),(IF(N21&gt;=5,0,$N$4)),(IF(P21&gt;=5,0,$P$4)),(IF(R21&gt;=5,0,$R$4)),,(IF(T21&gt;=5,0,$T$4)),(IF(X21&gt;=5,0,$X$4)),(IF(Z21&gt;=5,0,$Z$4)),,(IF(AB21&gt;=5,0,$AB$4)),(IF(AD21&gt;=5,0,$AD$4)),(IF(AF21&gt;=5,0,$AF$4)),,(IF(AH21&gt;=5,0,$AH$4)))</f>
        <v>0</v>
      </c>
      <c r="AO21" s="44" t="str">
        <f>IF($AL21&lt;3.495,"Th«i häc",IF($AL21&lt;4.995,"Ngõng häc",IF($AN21&gt;25,"Ngõng häc","Lªn líp")))</f>
        <v>Lªn líp</v>
      </c>
      <c r="AP21" s="41">
        <v>7</v>
      </c>
      <c r="AQ21" s="81"/>
      <c r="AR21" s="81">
        <v>6</v>
      </c>
      <c r="AS21" s="81"/>
      <c r="AT21" s="81">
        <v>6</v>
      </c>
      <c r="AU21" s="81">
        <v>4</v>
      </c>
      <c r="AV21" s="81">
        <v>7</v>
      </c>
      <c r="AW21" s="81"/>
      <c r="AX21" s="81">
        <v>6</v>
      </c>
      <c r="AY21" s="81"/>
      <c r="AZ21" s="81">
        <v>6</v>
      </c>
      <c r="BA21" s="81"/>
      <c r="BB21" s="81">
        <v>6</v>
      </c>
      <c r="BC21" s="81"/>
      <c r="BD21" s="81">
        <v>7</v>
      </c>
      <c r="BE21" s="81"/>
      <c r="BF21" s="81">
        <f>BD21*BD$4+BB21*BB$4+AZ21*AZ$4+AX21*AX$4+AV21*AV$4+AT21*AT$4+AR21*AR$4+AP21*AP$4</f>
        <v>191</v>
      </c>
      <c r="BG21" s="96">
        <f>BF21/BF$4</f>
        <v>6.366666666666666</v>
      </c>
      <c r="BH21" s="81">
        <v>7</v>
      </c>
      <c r="BI21" s="81"/>
      <c r="BJ21" s="81">
        <v>6</v>
      </c>
      <c r="BK21" s="81"/>
      <c r="BL21" s="81">
        <v>6</v>
      </c>
      <c r="BM21" s="81"/>
      <c r="BN21" s="81">
        <v>5</v>
      </c>
      <c r="BO21" s="81"/>
      <c r="BP21" s="81">
        <v>7</v>
      </c>
      <c r="BQ21" s="81"/>
      <c r="BR21" s="81">
        <v>8</v>
      </c>
      <c r="BS21" s="81"/>
      <c r="BT21" s="81">
        <v>8</v>
      </c>
      <c r="BU21" s="121"/>
      <c r="BV21" s="81">
        <f>BT21*BT$4+BR21*BR$4+BP21*BP$4+BN21*BN$4+BL21*BL$4+BJ21*BJ$4+BH21*BH$4</f>
        <v>172</v>
      </c>
      <c r="BW21" s="82">
        <f>BV21/BV$4</f>
        <v>6.615384615384615</v>
      </c>
      <c r="BX21" s="82">
        <f>(BV21+BF21)/BX$4</f>
        <v>6.482142857142857</v>
      </c>
      <c r="BY21" s="148" t="s">
        <v>568</v>
      </c>
      <c r="BZ21" s="148" t="s">
        <v>522</v>
      </c>
      <c r="CA21" s="81">
        <v>7</v>
      </c>
      <c r="CB21" s="81"/>
      <c r="CC21" s="81">
        <v>7</v>
      </c>
      <c r="CD21" s="81"/>
      <c r="CE21" s="81">
        <v>7</v>
      </c>
      <c r="CF21" s="81"/>
      <c r="CG21" s="81">
        <v>6</v>
      </c>
      <c r="CH21" s="81"/>
      <c r="CI21" s="81">
        <v>8</v>
      </c>
      <c r="CJ21" s="81"/>
      <c r="CK21" s="81">
        <v>5</v>
      </c>
      <c r="CL21" s="81"/>
      <c r="CM21" s="81">
        <v>9</v>
      </c>
      <c r="CN21" s="81"/>
      <c r="CO21" s="81">
        <f>CM21*CM$4+CK21*CK$4+CI21*CI$4+CG21*CG$4+CE21*CE$4+CC21*CC$4+CA21*CA$4</f>
        <v>224</v>
      </c>
      <c r="CP21" s="82">
        <f>CO21/CO$4</f>
        <v>7</v>
      </c>
      <c r="CQ21" s="81">
        <v>9</v>
      </c>
      <c r="CR21" s="81"/>
      <c r="CS21" s="81">
        <v>8</v>
      </c>
      <c r="CT21" s="81"/>
      <c r="CU21" s="81">
        <v>9</v>
      </c>
      <c r="CV21" s="81"/>
      <c r="CW21" s="81">
        <v>9</v>
      </c>
      <c r="CX21" s="81"/>
      <c r="CY21" s="81">
        <v>7</v>
      </c>
      <c r="CZ21" s="81"/>
      <c r="DA21" s="81">
        <f>CY21*CY$4+CW21*CW$4+CU21*CU$4+CS21*CS$4+CQ21*CQ$4</f>
        <v>189</v>
      </c>
      <c r="DB21" s="82">
        <f>DA21/DA$4</f>
        <v>8.217391304347826</v>
      </c>
      <c r="DC21" s="82">
        <f>(DA21+CO21)/DC$4</f>
        <v>7.509090909090909</v>
      </c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</row>
    <row r="22" spans="1:120" ht="15.75">
      <c r="A22" s="4">
        <v>19</v>
      </c>
      <c r="B22" s="13" t="s">
        <v>115</v>
      </c>
      <c r="C22" s="24" t="s">
        <v>370</v>
      </c>
      <c r="D22" s="11">
        <v>33914</v>
      </c>
      <c r="E22" s="4" t="s">
        <v>101</v>
      </c>
      <c r="F22" s="13" t="s">
        <v>371</v>
      </c>
      <c r="G22" s="17" t="s">
        <v>33</v>
      </c>
      <c r="H22" s="81">
        <v>7</v>
      </c>
      <c r="I22" s="81"/>
      <c r="J22" s="81">
        <v>5</v>
      </c>
      <c r="K22" s="81"/>
      <c r="L22" s="81">
        <v>5</v>
      </c>
      <c r="M22" s="81"/>
      <c r="N22" s="81">
        <v>5</v>
      </c>
      <c r="O22" s="81"/>
      <c r="P22" s="81">
        <v>7</v>
      </c>
      <c r="Q22" s="81"/>
      <c r="R22" s="81">
        <v>7</v>
      </c>
      <c r="S22" s="81"/>
      <c r="T22" s="81">
        <v>8</v>
      </c>
      <c r="U22" s="81"/>
      <c r="V22" s="81">
        <f>T22*$T$4+R22*$R$4+P22*$P$4+N22*$N$4+L22*$L$4</f>
        <v>138</v>
      </c>
      <c r="W22" s="83">
        <f>V22/$V$4</f>
        <v>6.2727272727272725</v>
      </c>
      <c r="X22" s="81">
        <v>7</v>
      </c>
      <c r="Y22" s="81"/>
      <c r="Z22" s="81">
        <v>7</v>
      </c>
      <c r="AA22" s="81"/>
      <c r="AB22" s="81">
        <v>6</v>
      </c>
      <c r="AC22" s="81"/>
      <c r="AD22" s="81">
        <v>7</v>
      </c>
      <c r="AE22" s="81"/>
      <c r="AF22" s="81">
        <v>5</v>
      </c>
      <c r="AG22" s="81"/>
      <c r="AH22" s="81">
        <v>6</v>
      </c>
      <c r="AI22" s="81"/>
      <c r="AJ22" s="81">
        <f>AH22*$AH$4+AF22*$AF$4+AD22*$AD$4+AB22*$AB$4+Z22*$Z$4+X22*$X$4</f>
        <v>142</v>
      </c>
      <c r="AK22" s="83">
        <f>AJ22/$AJ$4</f>
        <v>6.173913043478261</v>
      </c>
      <c r="AL22" s="83">
        <f>(AJ22+V22)/$AL$4</f>
        <v>6.222222222222222</v>
      </c>
      <c r="AM22" s="43" t="str">
        <f>IF(AL22&gt;=8.995,"XuÊt s¾c",IF(AL22&gt;=7.995,"Giái",IF(AL22&gt;=6.995,"Kh¸",IF(AL22&gt;=5.995,"TB Kh¸",IF(AL22&gt;=4.995,"Trung b×nh",IF(AL22&gt;=3.995,"YÕu",IF(AL22&lt;3.995,"KÐm")))))))</f>
        <v>TB Kh¸</v>
      </c>
      <c r="AN22" s="81">
        <f>SUM((IF(L22&gt;=5,0,$L$4)),(IF(N22&gt;=5,0,$N$4)),(IF(P22&gt;=5,0,$P$4)),(IF(R22&gt;=5,0,$R$4)),,(IF(T22&gt;=5,0,$T$4)),(IF(X22&gt;=5,0,$X$4)),(IF(Z22&gt;=5,0,$Z$4)),,(IF(AB22&gt;=5,0,$AB$4)),(IF(AD22&gt;=5,0,$AD$4)),(IF(AF22&gt;=5,0,$AF$4)),,(IF(AH22&gt;=5,0,$AH$4)))</f>
        <v>0</v>
      </c>
      <c r="AO22" s="44" t="str">
        <f>IF($AL22&lt;3.495,"Th«i häc",IF($AL22&lt;4.995,"Ngõng häc",IF($AN22&gt;25,"Ngõng häc","Lªn líp")))</f>
        <v>Lªn líp</v>
      </c>
      <c r="AP22" s="41">
        <v>7</v>
      </c>
      <c r="AQ22" s="81"/>
      <c r="AR22" s="81">
        <v>6</v>
      </c>
      <c r="AS22" s="81"/>
      <c r="AT22" s="81">
        <v>7</v>
      </c>
      <c r="AU22" s="81"/>
      <c r="AV22" s="81">
        <v>7</v>
      </c>
      <c r="AW22" s="81"/>
      <c r="AX22" s="81">
        <v>7</v>
      </c>
      <c r="AY22" s="81"/>
      <c r="AZ22" s="81">
        <v>6</v>
      </c>
      <c r="BA22" s="81"/>
      <c r="BB22" s="81">
        <v>5</v>
      </c>
      <c r="BC22" s="81"/>
      <c r="BD22" s="81">
        <v>6</v>
      </c>
      <c r="BE22" s="81"/>
      <c r="BF22" s="81">
        <f>BD22*BD$4+BB22*BB$4+AZ22*AZ$4+AX22*AX$4+AV22*AV$4+AT22*AT$4+AR22*AR$4+AP22*AP$4</f>
        <v>192</v>
      </c>
      <c r="BG22" s="96">
        <f>BF22/BF$4</f>
        <v>6.4</v>
      </c>
      <c r="BH22" s="81">
        <v>6</v>
      </c>
      <c r="BI22" s="81"/>
      <c r="BJ22" s="81">
        <v>6</v>
      </c>
      <c r="BK22" s="81"/>
      <c r="BL22" s="81">
        <v>6</v>
      </c>
      <c r="BM22" s="81"/>
      <c r="BN22" s="81">
        <v>8</v>
      </c>
      <c r="BO22" s="81"/>
      <c r="BP22" s="81">
        <v>5</v>
      </c>
      <c r="BQ22" s="81"/>
      <c r="BR22" s="81">
        <v>7</v>
      </c>
      <c r="BS22" s="81"/>
      <c r="BT22" s="81">
        <v>8</v>
      </c>
      <c r="BU22" s="121"/>
      <c r="BV22" s="81">
        <f>BT22*BT$4+BR22*BR$4+BP22*BP$4+BN22*BN$4+BL22*BL$4+BJ22*BJ$4+BH22*BH$4</f>
        <v>168</v>
      </c>
      <c r="BW22" s="82">
        <f>BV22/BV$4</f>
        <v>6.461538461538462</v>
      </c>
      <c r="BX22" s="82">
        <f>(BV22+BF22)/BX$4</f>
        <v>6.428571428571429</v>
      </c>
      <c r="BY22" s="148" t="s">
        <v>568</v>
      </c>
      <c r="BZ22" s="148" t="s">
        <v>522</v>
      </c>
      <c r="CA22" s="81">
        <v>8</v>
      </c>
      <c r="CB22" s="81"/>
      <c r="CC22" s="81">
        <v>9</v>
      </c>
      <c r="CD22" s="81"/>
      <c r="CE22" s="81">
        <v>8</v>
      </c>
      <c r="CF22" s="81"/>
      <c r="CG22" s="81">
        <v>9</v>
      </c>
      <c r="CH22" s="81"/>
      <c r="CI22" s="81">
        <v>8</v>
      </c>
      <c r="CJ22" s="81"/>
      <c r="CK22" s="81">
        <v>7</v>
      </c>
      <c r="CL22" s="81"/>
      <c r="CM22" s="81">
        <v>9</v>
      </c>
      <c r="CN22" s="81"/>
      <c r="CO22" s="81">
        <f>CM22*CM$4+CK22*CK$4+CI22*CI$4+CG22*CG$4+CE22*CE$4+CC22*CC$4+CA22*CA$4</f>
        <v>267</v>
      </c>
      <c r="CP22" s="82">
        <f>CO22/CO$4</f>
        <v>8.34375</v>
      </c>
      <c r="CQ22" s="81">
        <v>9</v>
      </c>
      <c r="CR22" s="81"/>
      <c r="CS22" s="81">
        <v>8</v>
      </c>
      <c r="CT22" s="81"/>
      <c r="CU22" s="81">
        <v>9</v>
      </c>
      <c r="CV22" s="81"/>
      <c r="CW22" s="81">
        <v>9</v>
      </c>
      <c r="CX22" s="81"/>
      <c r="CY22" s="81">
        <v>7</v>
      </c>
      <c r="CZ22" s="81"/>
      <c r="DA22" s="81">
        <f>CY22*CY$4+CW22*CW$4+CU22*CU$4+CS22*CS$4+CQ22*CQ$4</f>
        <v>189</v>
      </c>
      <c r="DB22" s="82">
        <f>DA22/DA$4</f>
        <v>8.217391304347826</v>
      </c>
      <c r="DC22" s="82">
        <f>(DA22+CO22)/DC$4</f>
        <v>8.290909090909091</v>
      </c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</row>
    <row r="23" spans="1:120" ht="15.75">
      <c r="A23" s="4">
        <v>31</v>
      </c>
      <c r="B23" s="13" t="s">
        <v>137</v>
      </c>
      <c r="C23" s="24" t="s">
        <v>315</v>
      </c>
      <c r="D23" s="11">
        <v>33800</v>
      </c>
      <c r="E23" s="4" t="s">
        <v>101</v>
      </c>
      <c r="F23" s="13" t="s">
        <v>42</v>
      </c>
      <c r="G23" s="17" t="s">
        <v>94</v>
      </c>
      <c r="H23" s="81">
        <v>7</v>
      </c>
      <c r="I23" s="81"/>
      <c r="J23" s="81">
        <v>5</v>
      </c>
      <c r="K23" s="81"/>
      <c r="L23" s="81">
        <v>6</v>
      </c>
      <c r="M23" s="81"/>
      <c r="N23" s="81">
        <v>5</v>
      </c>
      <c r="O23" s="81"/>
      <c r="P23" s="81">
        <v>5</v>
      </c>
      <c r="Q23" s="81"/>
      <c r="R23" s="81">
        <v>6</v>
      </c>
      <c r="S23" s="81"/>
      <c r="T23" s="81">
        <v>6</v>
      </c>
      <c r="U23" s="81"/>
      <c r="V23" s="81">
        <f>T23*$T$4+R23*$R$4+P23*$P$4+N23*$N$4+L23*$L$4</f>
        <v>126</v>
      </c>
      <c r="W23" s="83">
        <f>V23/$V$4</f>
        <v>5.7272727272727275</v>
      </c>
      <c r="X23" s="81">
        <v>6</v>
      </c>
      <c r="Y23" s="81"/>
      <c r="Z23" s="81">
        <v>7</v>
      </c>
      <c r="AA23" s="81"/>
      <c r="AB23" s="81">
        <v>5</v>
      </c>
      <c r="AC23" s="81"/>
      <c r="AD23" s="81">
        <v>8</v>
      </c>
      <c r="AE23" s="81"/>
      <c r="AF23" s="81">
        <v>6</v>
      </c>
      <c r="AG23" s="81"/>
      <c r="AH23" s="81">
        <v>7</v>
      </c>
      <c r="AI23" s="81"/>
      <c r="AJ23" s="81">
        <f>AH23*$AH$4+AF23*$AF$4+AD23*$AD$4+AB23*$AB$4+Z23*$Z$4+X23*$X$4</f>
        <v>148</v>
      </c>
      <c r="AK23" s="83">
        <f>AJ23/$AJ$4</f>
        <v>6.434782608695652</v>
      </c>
      <c r="AL23" s="83">
        <f>(AJ23+V23)/$AL$4</f>
        <v>6.088888888888889</v>
      </c>
      <c r="AM23" s="43" t="str">
        <f>IF(AL23&gt;=8.995,"XuÊt s¾c",IF(AL23&gt;=7.995,"Giái",IF(AL23&gt;=6.995,"Kh¸",IF(AL23&gt;=5.995,"TB Kh¸",IF(AL23&gt;=4.995,"Trung b×nh",IF(AL23&gt;=3.995,"YÕu",IF(AL23&lt;3.995,"KÐm")))))))</f>
        <v>TB Kh¸</v>
      </c>
      <c r="AN23" s="81">
        <f>SUM((IF(L23&gt;=5,0,$L$4)),(IF(N23&gt;=5,0,$N$4)),(IF(P23&gt;=5,0,$P$4)),(IF(R23&gt;=5,0,$R$4)),,(IF(T23&gt;=5,0,$T$4)),(IF(X23&gt;=5,0,$X$4)),(IF(Z23&gt;=5,0,$Z$4)),,(IF(AB23&gt;=5,0,$AB$4)),(IF(AD23&gt;=5,0,$AD$4)),(IF(AF23&gt;=5,0,$AF$4)),,(IF(AH23&gt;=5,0,$AH$4)))</f>
        <v>0</v>
      </c>
      <c r="AO23" s="44" t="str">
        <f>IF($AL23&lt;3.495,"Th«i häc",IF($AL23&lt;4.995,"Ngõng häc",IF($AN23&gt;25,"Ngõng häc","Lªn líp")))</f>
        <v>Lªn líp</v>
      </c>
      <c r="AP23" s="41">
        <v>7</v>
      </c>
      <c r="AQ23" s="81"/>
      <c r="AR23" s="81">
        <v>5</v>
      </c>
      <c r="AS23" s="81"/>
      <c r="AT23" s="81">
        <v>7</v>
      </c>
      <c r="AU23" s="81"/>
      <c r="AV23" s="81">
        <v>7</v>
      </c>
      <c r="AW23" s="81"/>
      <c r="AX23" s="81">
        <v>8</v>
      </c>
      <c r="AY23" s="81"/>
      <c r="AZ23" s="81">
        <v>7</v>
      </c>
      <c r="BA23" s="81"/>
      <c r="BB23" s="81">
        <v>6</v>
      </c>
      <c r="BC23" s="81"/>
      <c r="BD23" s="81">
        <v>7</v>
      </c>
      <c r="BE23" s="81"/>
      <c r="BF23" s="81">
        <f>BD23*BD$4+BB23*BB$4+AZ23*AZ$4+AX23*AX$4+AV23*AV$4+AT23*AT$4+AR23*AR$4+AP23*AP$4</f>
        <v>203</v>
      </c>
      <c r="BG23" s="96">
        <f>BF23/BF$4</f>
        <v>6.766666666666667</v>
      </c>
      <c r="BH23" s="81">
        <v>7</v>
      </c>
      <c r="BI23" s="81"/>
      <c r="BJ23" s="81">
        <v>7</v>
      </c>
      <c r="BK23" s="81"/>
      <c r="BL23" s="81">
        <v>5</v>
      </c>
      <c r="BM23" s="81"/>
      <c r="BN23" s="81">
        <v>6</v>
      </c>
      <c r="BO23" s="81"/>
      <c r="BP23" s="81">
        <v>6</v>
      </c>
      <c r="BQ23" s="81"/>
      <c r="BR23" s="81">
        <v>7</v>
      </c>
      <c r="BS23" s="81"/>
      <c r="BT23" s="81">
        <v>5</v>
      </c>
      <c r="BU23" s="121"/>
      <c r="BV23" s="81">
        <f>BT23*BT$4+BR23*BR$4+BP23*BP$4+BN23*BN$4+BL23*BL$4+BJ23*BJ$4+BH23*BH$4</f>
        <v>159</v>
      </c>
      <c r="BW23" s="82">
        <f>BV23/BV$4</f>
        <v>6.115384615384615</v>
      </c>
      <c r="BX23" s="82">
        <f>(BV23+BF23)/BX$4</f>
        <v>6.464285714285714</v>
      </c>
      <c r="BY23" s="148" t="s">
        <v>568</v>
      </c>
      <c r="BZ23" s="148" t="s">
        <v>522</v>
      </c>
      <c r="CA23" s="81">
        <v>8</v>
      </c>
      <c r="CB23" s="81"/>
      <c r="CC23" s="81">
        <v>5</v>
      </c>
      <c r="CD23" s="81"/>
      <c r="CE23" s="81">
        <v>8</v>
      </c>
      <c r="CF23" s="81"/>
      <c r="CG23" s="81">
        <v>9</v>
      </c>
      <c r="CH23" s="81"/>
      <c r="CI23" s="81">
        <v>7</v>
      </c>
      <c r="CJ23" s="81"/>
      <c r="CK23" s="81">
        <v>5</v>
      </c>
      <c r="CL23" s="81"/>
      <c r="CM23" s="81">
        <v>9</v>
      </c>
      <c r="CN23" s="81"/>
      <c r="CO23" s="81">
        <f>CM23*CM$4+CK23*CK$4+CI23*CI$4+CG23*CG$4+CE23*CE$4+CC23*CC$4+CA23*CA$4</f>
        <v>237</v>
      </c>
      <c r="CP23" s="82">
        <f>CO23/CO$4</f>
        <v>7.40625</v>
      </c>
      <c r="CQ23" s="81">
        <v>7</v>
      </c>
      <c r="CR23" s="81"/>
      <c r="CS23" s="81">
        <v>8</v>
      </c>
      <c r="CT23" s="81"/>
      <c r="CU23" s="81">
        <v>7</v>
      </c>
      <c r="CV23" s="81"/>
      <c r="CW23" s="81">
        <v>8</v>
      </c>
      <c r="CX23" s="81"/>
      <c r="CY23" s="81">
        <v>10</v>
      </c>
      <c r="CZ23" s="81"/>
      <c r="DA23" s="81">
        <f>CY23*CY$4+CW23*CW$4+CU23*CU$4+CS23*CS$4+CQ23*CQ$4</f>
        <v>188</v>
      </c>
      <c r="DB23" s="82">
        <f>DA23/DA$4</f>
        <v>8.173913043478262</v>
      </c>
      <c r="DC23" s="82">
        <f>(DA23+CO23)/DC$4</f>
        <v>7.7272727272727275</v>
      </c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</row>
    <row r="24" spans="1:120" ht="15.75">
      <c r="A24" s="4">
        <v>48</v>
      </c>
      <c r="B24" s="13" t="s">
        <v>121</v>
      </c>
      <c r="C24" s="24" t="s">
        <v>175</v>
      </c>
      <c r="D24" s="11">
        <v>33276</v>
      </c>
      <c r="E24" s="4" t="s">
        <v>101</v>
      </c>
      <c r="F24" s="13" t="s">
        <v>21</v>
      </c>
      <c r="G24" s="17" t="s">
        <v>94</v>
      </c>
      <c r="H24" s="81">
        <v>7</v>
      </c>
      <c r="I24" s="81"/>
      <c r="J24" s="81">
        <v>6</v>
      </c>
      <c r="K24" s="81"/>
      <c r="L24" s="81">
        <v>6</v>
      </c>
      <c r="M24" s="81">
        <v>4</v>
      </c>
      <c r="N24" s="81">
        <v>5</v>
      </c>
      <c r="O24" s="81"/>
      <c r="P24" s="81">
        <v>7</v>
      </c>
      <c r="Q24" s="81"/>
      <c r="R24" s="81">
        <v>6</v>
      </c>
      <c r="S24" s="81"/>
      <c r="T24" s="81">
        <v>8</v>
      </c>
      <c r="U24" s="81"/>
      <c r="V24" s="81">
        <f>T24*$T$4+R24*$R$4+P24*$P$4+N24*$N$4+L24*$L$4</f>
        <v>140</v>
      </c>
      <c r="W24" s="83">
        <f>V24/$V$4</f>
        <v>6.363636363636363</v>
      </c>
      <c r="X24" s="81">
        <v>6</v>
      </c>
      <c r="Y24" s="81"/>
      <c r="Z24" s="81">
        <v>7</v>
      </c>
      <c r="AA24" s="81"/>
      <c r="AB24" s="81">
        <v>7</v>
      </c>
      <c r="AC24" s="81"/>
      <c r="AD24" s="81">
        <v>7</v>
      </c>
      <c r="AE24" s="81"/>
      <c r="AF24" s="81">
        <v>6</v>
      </c>
      <c r="AG24" s="81"/>
      <c r="AH24" s="81">
        <v>7</v>
      </c>
      <c r="AI24" s="81"/>
      <c r="AJ24" s="81">
        <f>AH24*$AH$4+AF24*$AF$4+AD24*$AD$4+AB24*$AB$4+Z24*$Z$4+X24*$X$4</f>
        <v>153</v>
      </c>
      <c r="AK24" s="83">
        <f>AJ24/$AJ$4</f>
        <v>6.6521739130434785</v>
      </c>
      <c r="AL24" s="83">
        <f>(AJ24+V24)/$AL$4</f>
        <v>6.511111111111111</v>
      </c>
      <c r="AM24" s="43" t="str">
        <f>IF(AL24&gt;=8.995,"XuÊt s¾c",IF(AL24&gt;=7.995,"Giái",IF(AL24&gt;=6.995,"Kh¸",IF(AL24&gt;=5.995,"TB Kh¸",IF(AL24&gt;=4.995,"Trung b×nh",IF(AL24&gt;=3.995,"YÕu",IF(AL24&lt;3.995,"KÐm")))))))</f>
        <v>TB Kh¸</v>
      </c>
      <c r="AN24" s="81">
        <f>SUM((IF(L24&gt;=5,0,$L$4)),(IF(N24&gt;=5,0,$N$4)),(IF(P24&gt;=5,0,$P$4)),(IF(R24&gt;=5,0,$R$4)),,(IF(T24&gt;=5,0,$T$4)),(IF(X24&gt;=5,0,$X$4)),(IF(Z24&gt;=5,0,$Z$4)),,(IF(AB24&gt;=5,0,$AB$4)),(IF(AD24&gt;=5,0,$AD$4)),(IF(AF24&gt;=5,0,$AF$4)),,(IF(AH24&gt;=5,0,$AH$4)))</f>
        <v>0</v>
      </c>
      <c r="AO24" s="44" t="str">
        <f>IF($AL24&lt;3.495,"Th«i häc",IF($AL24&lt;4.995,"Ngõng häc",IF($AN24&gt;25,"Ngõng häc","Lªn líp")))</f>
        <v>Lªn líp</v>
      </c>
      <c r="AP24" s="41">
        <v>7</v>
      </c>
      <c r="AQ24" s="81"/>
      <c r="AR24" s="81">
        <v>7</v>
      </c>
      <c r="AS24" s="81"/>
      <c r="AT24" s="81">
        <v>7</v>
      </c>
      <c r="AU24" s="81">
        <v>4</v>
      </c>
      <c r="AV24" s="81">
        <v>6</v>
      </c>
      <c r="AW24" s="81"/>
      <c r="AX24" s="81">
        <v>6</v>
      </c>
      <c r="AY24" s="81"/>
      <c r="AZ24" s="81">
        <v>9</v>
      </c>
      <c r="BA24" s="81"/>
      <c r="BB24" s="81">
        <v>5</v>
      </c>
      <c r="BC24" s="81"/>
      <c r="BD24" s="81">
        <v>7</v>
      </c>
      <c r="BE24" s="81"/>
      <c r="BF24" s="81">
        <f>BD24*BD$4+BB24*BB$4+AZ24*AZ$4+AX24*AX$4+AV24*AV$4+AT24*AT$4+AR24*AR$4+AP24*AP$4</f>
        <v>204</v>
      </c>
      <c r="BG24" s="96">
        <f>BF24/BF$4</f>
        <v>6.8</v>
      </c>
      <c r="BH24" s="81">
        <v>6</v>
      </c>
      <c r="BI24" s="81"/>
      <c r="BJ24" s="81">
        <v>5</v>
      </c>
      <c r="BK24" s="81"/>
      <c r="BL24" s="81">
        <v>7</v>
      </c>
      <c r="BM24" s="81"/>
      <c r="BN24" s="81">
        <v>7</v>
      </c>
      <c r="BO24" s="81"/>
      <c r="BP24" s="81">
        <v>8</v>
      </c>
      <c r="BQ24" s="81"/>
      <c r="BR24" s="81">
        <v>7</v>
      </c>
      <c r="BS24" s="81"/>
      <c r="BT24" s="81">
        <v>6</v>
      </c>
      <c r="BU24" s="121"/>
      <c r="BV24" s="81">
        <f>BT24*BT$4+BR24*BR$4+BP24*BP$4+BN24*BN$4+BL24*BL$4+BJ24*BJ$4+BH24*BH$4</f>
        <v>173</v>
      </c>
      <c r="BW24" s="82">
        <f>BV24/BV$4</f>
        <v>6.653846153846154</v>
      </c>
      <c r="BX24" s="82">
        <f>(BV24+BF24)/BX$4</f>
        <v>6.732142857142857</v>
      </c>
      <c r="BY24" s="148" t="s">
        <v>568</v>
      </c>
      <c r="BZ24" s="148" t="s">
        <v>522</v>
      </c>
      <c r="CA24" s="81">
        <v>8</v>
      </c>
      <c r="CB24" s="81"/>
      <c r="CC24" s="81">
        <v>8</v>
      </c>
      <c r="CD24" s="81"/>
      <c r="CE24" s="81">
        <v>8</v>
      </c>
      <c r="CF24" s="81"/>
      <c r="CG24" s="81">
        <v>7</v>
      </c>
      <c r="CH24" s="81"/>
      <c r="CI24" s="81">
        <v>8</v>
      </c>
      <c r="CJ24" s="81"/>
      <c r="CK24" s="81">
        <v>7</v>
      </c>
      <c r="CL24" s="81"/>
      <c r="CM24" s="81">
        <v>8</v>
      </c>
      <c r="CN24" s="81"/>
      <c r="CO24" s="81">
        <f>CM24*CM$4+CK24*CK$4+CI24*CI$4+CG24*CG$4+CE24*CE$4+CC24*CC$4+CA24*CA$4</f>
        <v>245</v>
      </c>
      <c r="CP24" s="82">
        <f>CO24/CO$4</f>
        <v>7.65625</v>
      </c>
      <c r="CQ24" s="81">
        <v>9</v>
      </c>
      <c r="CR24" s="81"/>
      <c r="CS24" s="81">
        <v>8</v>
      </c>
      <c r="CT24" s="81"/>
      <c r="CU24" s="81">
        <v>8</v>
      </c>
      <c r="CV24" s="81"/>
      <c r="CW24" s="81">
        <v>8</v>
      </c>
      <c r="CX24" s="81"/>
      <c r="CY24" s="81">
        <v>8</v>
      </c>
      <c r="CZ24" s="81"/>
      <c r="DA24" s="81">
        <f>CY24*CY$4+CW24*CW$4+CU24*CU$4+CS24*CS$4+CQ24*CQ$4</f>
        <v>188</v>
      </c>
      <c r="DB24" s="82">
        <f>DA24/DA$4</f>
        <v>8.173913043478262</v>
      </c>
      <c r="DC24" s="82">
        <f>(DA24+CO24)/DC$4</f>
        <v>7.872727272727273</v>
      </c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</row>
    <row r="25" spans="1:120" ht="15.75">
      <c r="A25" s="4">
        <v>64</v>
      </c>
      <c r="B25" s="13" t="s">
        <v>134</v>
      </c>
      <c r="C25" s="24" t="s">
        <v>11</v>
      </c>
      <c r="D25" s="11">
        <v>33533</v>
      </c>
      <c r="E25" s="4" t="s">
        <v>101</v>
      </c>
      <c r="F25" s="13" t="s">
        <v>247</v>
      </c>
      <c r="G25" s="17" t="s">
        <v>32</v>
      </c>
      <c r="H25" s="81">
        <v>7</v>
      </c>
      <c r="I25" s="81"/>
      <c r="J25" s="81">
        <v>5</v>
      </c>
      <c r="K25" s="81"/>
      <c r="L25" s="81">
        <v>6</v>
      </c>
      <c r="M25" s="81"/>
      <c r="N25" s="81">
        <v>5</v>
      </c>
      <c r="O25" s="81"/>
      <c r="P25" s="81">
        <v>5</v>
      </c>
      <c r="Q25" s="81">
        <v>3</v>
      </c>
      <c r="R25" s="81">
        <v>5</v>
      </c>
      <c r="S25" s="81"/>
      <c r="T25" s="81">
        <v>8</v>
      </c>
      <c r="U25" s="81"/>
      <c r="V25" s="81">
        <f>T25*$T$4+R25*$R$4+P25*$P$4+N25*$N$4+L25*$L$4</f>
        <v>129</v>
      </c>
      <c r="W25" s="83">
        <f>V25/$V$4</f>
        <v>5.863636363636363</v>
      </c>
      <c r="X25" s="81">
        <v>7</v>
      </c>
      <c r="Y25" s="81"/>
      <c r="Z25" s="81">
        <v>7</v>
      </c>
      <c r="AA25" s="81"/>
      <c r="AB25" s="81">
        <v>8</v>
      </c>
      <c r="AC25" s="81"/>
      <c r="AD25" s="81">
        <v>7</v>
      </c>
      <c r="AE25" s="81"/>
      <c r="AF25" s="81">
        <v>6</v>
      </c>
      <c r="AG25" s="81">
        <v>4</v>
      </c>
      <c r="AH25" s="81">
        <v>6</v>
      </c>
      <c r="AI25" s="81"/>
      <c r="AJ25" s="81">
        <f>AH25*$AH$4+AF25*$AF$4+AD25*$AD$4+AB25*$AB$4+Z25*$Z$4+X25*$X$4</f>
        <v>155</v>
      </c>
      <c r="AK25" s="83">
        <f>AJ25/$AJ$4</f>
        <v>6.739130434782608</v>
      </c>
      <c r="AL25" s="83">
        <f>(AJ25+V25)/$AL$4</f>
        <v>6.311111111111111</v>
      </c>
      <c r="AM25" s="43" t="str">
        <f>IF(AL25&gt;=8.995,"XuÊt s¾c",IF(AL25&gt;=7.995,"Giái",IF(AL25&gt;=6.995,"Kh¸",IF(AL25&gt;=5.995,"TB Kh¸",IF(AL25&gt;=4.995,"Trung b×nh",IF(AL25&gt;=3.995,"YÕu",IF(AL25&lt;3.995,"KÐm")))))))</f>
        <v>TB Kh¸</v>
      </c>
      <c r="AN25" s="81">
        <f>SUM((IF(L25&gt;=5,0,$L$4)),(IF(N25&gt;=5,0,$N$4)),(IF(P25&gt;=5,0,$P$4)),(IF(R25&gt;=5,0,$R$4)),,(IF(T25&gt;=5,0,$T$4)),(IF(X25&gt;=5,0,$X$4)),(IF(Z25&gt;=5,0,$Z$4)),,(IF(AB25&gt;=5,0,$AB$4)),(IF(AD25&gt;=5,0,$AD$4)),(IF(AF25&gt;=5,0,$AF$4)),,(IF(AH25&gt;=5,0,$AH$4)))</f>
        <v>0</v>
      </c>
      <c r="AO25" s="44" t="str">
        <f>IF($AL25&lt;3.495,"Th«i häc",IF($AL25&lt;4.995,"Ngõng häc",IF($AN25&gt;25,"Ngõng häc","Lªn líp")))</f>
        <v>Lªn líp</v>
      </c>
      <c r="AP25" s="41">
        <v>6</v>
      </c>
      <c r="AQ25" s="81"/>
      <c r="AR25" s="81">
        <v>6</v>
      </c>
      <c r="AS25" s="81"/>
      <c r="AT25" s="81">
        <v>6</v>
      </c>
      <c r="AU25" s="81"/>
      <c r="AV25" s="81">
        <v>8</v>
      </c>
      <c r="AW25" s="81"/>
      <c r="AX25" s="81">
        <v>7</v>
      </c>
      <c r="AY25" s="81"/>
      <c r="AZ25" s="81">
        <v>8</v>
      </c>
      <c r="BA25" s="81"/>
      <c r="BB25" s="81">
        <v>5</v>
      </c>
      <c r="BC25" s="81"/>
      <c r="BD25" s="81">
        <v>7</v>
      </c>
      <c r="BE25" s="81"/>
      <c r="BF25" s="81">
        <f>BD25*BD$4+BB25*BB$4+AZ25*AZ$4+AX25*AX$4+AV25*AV$4+AT25*AT$4+AR25*AR$4+AP25*AP$4</f>
        <v>196</v>
      </c>
      <c r="BG25" s="96">
        <f>BF25/BF$4</f>
        <v>6.533333333333333</v>
      </c>
      <c r="BH25" s="81">
        <v>6</v>
      </c>
      <c r="BI25" s="81"/>
      <c r="BJ25" s="81">
        <v>6</v>
      </c>
      <c r="BK25" s="81"/>
      <c r="BL25" s="81">
        <v>5</v>
      </c>
      <c r="BM25" s="81"/>
      <c r="BN25" s="81">
        <v>8</v>
      </c>
      <c r="BO25" s="81"/>
      <c r="BP25" s="81">
        <v>7</v>
      </c>
      <c r="BQ25" s="81"/>
      <c r="BR25" s="81">
        <v>8</v>
      </c>
      <c r="BS25" s="81"/>
      <c r="BT25" s="81">
        <v>7</v>
      </c>
      <c r="BU25" s="121"/>
      <c r="BV25" s="81">
        <f>BT25*BT$4+BR25*BR$4+BP25*BP$4+BN25*BN$4+BL25*BL$4+BJ25*BJ$4+BH25*BH$4</f>
        <v>174</v>
      </c>
      <c r="BW25" s="82">
        <f>BV25/BV$4</f>
        <v>6.6923076923076925</v>
      </c>
      <c r="BX25" s="82">
        <f>(BV25+BF25)/BX$4</f>
        <v>6.607142857142857</v>
      </c>
      <c r="BY25" s="148" t="s">
        <v>568</v>
      </c>
      <c r="BZ25" s="148" t="s">
        <v>522</v>
      </c>
      <c r="CA25" s="81">
        <v>8</v>
      </c>
      <c r="CB25" s="81"/>
      <c r="CC25" s="81">
        <v>7</v>
      </c>
      <c r="CD25" s="81"/>
      <c r="CE25" s="81">
        <v>8</v>
      </c>
      <c r="CF25" s="81"/>
      <c r="CG25" s="81">
        <v>9</v>
      </c>
      <c r="CH25" s="81"/>
      <c r="CI25" s="81">
        <v>7</v>
      </c>
      <c r="CJ25" s="81"/>
      <c r="CK25" s="81">
        <v>6</v>
      </c>
      <c r="CL25" s="81"/>
      <c r="CM25" s="81">
        <v>10</v>
      </c>
      <c r="CN25" s="81"/>
      <c r="CO25" s="81">
        <f>CM25*CM$4+CK25*CK$4+CI25*CI$4+CG25*CG$4+CE25*CE$4+CC25*CC$4+CA25*CA$4</f>
        <v>256</v>
      </c>
      <c r="CP25" s="82">
        <f>CO25/CO$4</f>
        <v>8</v>
      </c>
      <c r="CQ25" s="81">
        <v>8</v>
      </c>
      <c r="CR25" s="81"/>
      <c r="CS25" s="81">
        <v>8</v>
      </c>
      <c r="CT25" s="81"/>
      <c r="CU25" s="81">
        <v>9</v>
      </c>
      <c r="CV25" s="81"/>
      <c r="CW25" s="81">
        <v>8</v>
      </c>
      <c r="CX25" s="81"/>
      <c r="CY25" s="81">
        <v>8</v>
      </c>
      <c r="CZ25" s="81"/>
      <c r="DA25" s="81">
        <f>CY25*CY$4+CW25*CW$4+CU25*CU$4+CS25*CS$4+CQ25*CQ$4</f>
        <v>188</v>
      </c>
      <c r="DB25" s="82">
        <f>DA25/DA$4</f>
        <v>8.173913043478262</v>
      </c>
      <c r="DC25" s="82">
        <f>(DA25+CO25)/DC$4</f>
        <v>8.072727272727272</v>
      </c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</row>
    <row r="26" spans="1:120" ht="15.75">
      <c r="A26" s="4">
        <v>54</v>
      </c>
      <c r="B26" s="13" t="s">
        <v>110</v>
      </c>
      <c r="C26" s="24" t="s">
        <v>181</v>
      </c>
      <c r="D26" s="11">
        <v>33862</v>
      </c>
      <c r="E26" s="4" t="s">
        <v>101</v>
      </c>
      <c r="F26" s="13" t="s">
        <v>371</v>
      </c>
      <c r="G26" s="17" t="s">
        <v>33</v>
      </c>
      <c r="H26" s="81">
        <v>6</v>
      </c>
      <c r="I26" s="81"/>
      <c r="J26" s="81">
        <v>5</v>
      </c>
      <c r="K26" s="81"/>
      <c r="L26" s="81">
        <v>6</v>
      </c>
      <c r="M26" s="81">
        <v>4</v>
      </c>
      <c r="N26" s="81">
        <v>5</v>
      </c>
      <c r="O26" s="81"/>
      <c r="P26" s="81">
        <v>7</v>
      </c>
      <c r="Q26" s="81"/>
      <c r="R26" s="81">
        <v>6</v>
      </c>
      <c r="S26" s="81"/>
      <c r="T26" s="81">
        <v>8</v>
      </c>
      <c r="U26" s="81"/>
      <c r="V26" s="81">
        <f>T26*$T$4+R26*$R$4+P26*$P$4+N26*$N$4+L26*$L$4</f>
        <v>140</v>
      </c>
      <c r="W26" s="83">
        <f>V26/$V$4</f>
        <v>6.363636363636363</v>
      </c>
      <c r="X26" s="81">
        <v>7</v>
      </c>
      <c r="Y26" s="81"/>
      <c r="Z26" s="81">
        <v>7</v>
      </c>
      <c r="AA26" s="81"/>
      <c r="AB26" s="81">
        <v>6</v>
      </c>
      <c r="AC26" s="81"/>
      <c r="AD26" s="81">
        <v>5</v>
      </c>
      <c r="AE26" s="81"/>
      <c r="AF26" s="81">
        <v>5</v>
      </c>
      <c r="AG26" s="81"/>
      <c r="AH26" s="81">
        <v>6</v>
      </c>
      <c r="AI26" s="81"/>
      <c r="AJ26" s="81">
        <f>AH26*$AH$4+AF26*$AF$4+AD26*$AD$4+AB26*$AB$4+Z26*$Z$4+X26*$X$4</f>
        <v>136</v>
      </c>
      <c r="AK26" s="83">
        <f>AJ26/$AJ$4</f>
        <v>5.913043478260869</v>
      </c>
      <c r="AL26" s="83">
        <f>(AJ26+V26)/$AL$4</f>
        <v>6.133333333333334</v>
      </c>
      <c r="AM26" s="43" t="str">
        <f>IF(AL26&gt;=8.995,"XuÊt s¾c",IF(AL26&gt;=7.995,"Giái",IF(AL26&gt;=6.995,"Kh¸",IF(AL26&gt;=5.995,"TB Kh¸",IF(AL26&gt;=4.995,"Trung b×nh",IF(AL26&gt;=3.995,"YÕu",IF(AL26&lt;3.995,"KÐm")))))))</f>
        <v>TB Kh¸</v>
      </c>
      <c r="AN26" s="81">
        <f>SUM((IF(L26&gt;=5,0,$L$4)),(IF(N26&gt;=5,0,$N$4)),(IF(P26&gt;=5,0,$P$4)),(IF(R26&gt;=5,0,$R$4)),,(IF(T26&gt;=5,0,$T$4)),(IF(X26&gt;=5,0,$X$4)),(IF(Z26&gt;=5,0,$Z$4)),,(IF(AB26&gt;=5,0,$AB$4)),(IF(AD26&gt;=5,0,$AD$4)),(IF(AF26&gt;=5,0,$AF$4)),,(IF(AH26&gt;=5,0,$AH$4)))</f>
        <v>0</v>
      </c>
      <c r="AO26" s="44" t="str">
        <f>IF($AL26&lt;3.495,"Th«i häc",IF($AL26&lt;4.995,"Ngõng häc",IF($AN26&gt;25,"Ngõng häc","Lªn líp")))</f>
        <v>Lªn líp</v>
      </c>
      <c r="AP26" s="41">
        <v>8</v>
      </c>
      <c r="AQ26" s="81"/>
      <c r="AR26" s="81">
        <v>7</v>
      </c>
      <c r="AS26" s="81"/>
      <c r="AT26" s="81">
        <v>5</v>
      </c>
      <c r="AU26" s="81"/>
      <c r="AV26" s="81">
        <v>7</v>
      </c>
      <c r="AW26" s="81"/>
      <c r="AX26" s="81">
        <v>7</v>
      </c>
      <c r="AY26" s="81"/>
      <c r="AZ26" s="81">
        <v>7</v>
      </c>
      <c r="BA26" s="81"/>
      <c r="BB26" s="81">
        <v>5</v>
      </c>
      <c r="BC26" s="81"/>
      <c r="BD26" s="81">
        <v>7</v>
      </c>
      <c r="BE26" s="81"/>
      <c r="BF26" s="81">
        <f>BD26*BD$4+BB26*BB$4+AZ26*AZ$4+AX26*AX$4+AV26*AV$4+AT26*AT$4+AR26*AR$4+AP26*AP$4</f>
        <v>197</v>
      </c>
      <c r="BG26" s="96">
        <f>BF26/BF$4</f>
        <v>6.566666666666666</v>
      </c>
      <c r="BH26" s="81">
        <v>7</v>
      </c>
      <c r="BI26" s="81"/>
      <c r="BJ26" s="81">
        <v>7</v>
      </c>
      <c r="BK26" s="81"/>
      <c r="BL26" s="81">
        <v>6</v>
      </c>
      <c r="BM26" s="81">
        <v>4</v>
      </c>
      <c r="BN26" s="81">
        <v>6</v>
      </c>
      <c r="BO26" s="81"/>
      <c r="BP26" s="81">
        <v>7</v>
      </c>
      <c r="BQ26" s="81"/>
      <c r="BR26" s="81">
        <v>8</v>
      </c>
      <c r="BS26" s="81"/>
      <c r="BT26" s="81">
        <v>6</v>
      </c>
      <c r="BU26" s="121"/>
      <c r="BV26" s="81">
        <f>BT26*BT$4+BR26*BR$4+BP26*BP$4+BN26*BN$4+BL26*BL$4+BJ26*BJ$4+BH26*BH$4</f>
        <v>174</v>
      </c>
      <c r="BW26" s="82">
        <f>BV26/BV$4</f>
        <v>6.6923076923076925</v>
      </c>
      <c r="BX26" s="82">
        <f>(BV26+BF26)/BX$4</f>
        <v>6.625</v>
      </c>
      <c r="BY26" s="148" t="s">
        <v>568</v>
      </c>
      <c r="BZ26" s="148" t="s">
        <v>522</v>
      </c>
      <c r="CA26" s="81">
        <v>7</v>
      </c>
      <c r="CB26" s="81"/>
      <c r="CC26" s="81">
        <v>8</v>
      </c>
      <c r="CD26" s="81"/>
      <c r="CE26" s="81">
        <v>7</v>
      </c>
      <c r="CF26" s="81"/>
      <c r="CG26" s="81">
        <v>7</v>
      </c>
      <c r="CH26" s="81"/>
      <c r="CI26" s="81">
        <v>8</v>
      </c>
      <c r="CJ26" s="81"/>
      <c r="CK26" s="81">
        <v>8</v>
      </c>
      <c r="CL26" s="81"/>
      <c r="CM26" s="81">
        <v>8</v>
      </c>
      <c r="CN26" s="81"/>
      <c r="CO26" s="81">
        <f>CM26*CM$4+CK26*CK$4+CI26*CI$4+CG26*CG$4+CE26*CE$4+CC26*CC$4+CA26*CA$4</f>
        <v>243</v>
      </c>
      <c r="CP26" s="82">
        <f>CO26/CO$4</f>
        <v>7.59375</v>
      </c>
      <c r="CQ26" s="81">
        <v>8</v>
      </c>
      <c r="CR26" s="81"/>
      <c r="CS26" s="81">
        <v>9</v>
      </c>
      <c r="CT26" s="81"/>
      <c r="CU26" s="81">
        <v>8</v>
      </c>
      <c r="CV26" s="81"/>
      <c r="CW26" s="81">
        <v>9</v>
      </c>
      <c r="CX26" s="81"/>
      <c r="CY26" s="81">
        <v>7</v>
      </c>
      <c r="CZ26" s="81"/>
      <c r="DA26" s="81">
        <f>CY26*CY$4+CW26*CW$4+CU26*CU$4+CS26*CS$4+CQ26*CQ$4</f>
        <v>187</v>
      </c>
      <c r="DB26" s="82">
        <f>DA26/DA$4</f>
        <v>8.130434782608695</v>
      </c>
      <c r="DC26" s="82">
        <f>(DA26+CO26)/DC$4</f>
        <v>7.818181818181818</v>
      </c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</row>
    <row r="27" spans="1:120" ht="15.75">
      <c r="A27" s="4">
        <v>68</v>
      </c>
      <c r="B27" s="13" t="s">
        <v>86</v>
      </c>
      <c r="C27" s="24" t="s">
        <v>425</v>
      </c>
      <c r="D27" s="11">
        <v>33867</v>
      </c>
      <c r="E27" s="4" t="s">
        <v>101</v>
      </c>
      <c r="F27" s="13" t="s">
        <v>21</v>
      </c>
      <c r="G27" s="17" t="s">
        <v>94</v>
      </c>
      <c r="H27" s="81">
        <v>7</v>
      </c>
      <c r="I27" s="81"/>
      <c r="J27" s="81">
        <v>6</v>
      </c>
      <c r="K27" s="81"/>
      <c r="L27" s="81">
        <v>6</v>
      </c>
      <c r="M27" s="81">
        <v>4</v>
      </c>
      <c r="N27" s="81">
        <v>5</v>
      </c>
      <c r="O27" s="81"/>
      <c r="P27" s="81">
        <v>7</v>
      </c>
      <c r="Q27" s="81"/>
      <c r="R27" s="81">
        <v>5</v>
      </c>
      <c r="S27" s="81"/>
      <c r="T27" s="81">
        <v>7</v>
      </c>
      <c r="U27" s="81"/>
      <c r="V27" s="81">
        <f>T27*$T$4+R27*$R$4+P27*$P$4+N27*$N$4+L27*$L$4</f>
        <v>131</v>
      </c>
      <c r="W27" s="83">
        <f>V27/$V$4</f>
        <v>5.954545454545454</v>
      </c>
      <c r="X27" s="81">
        <v>6</v>
      </c>
      <c r="Y27" s="81"/>
      <c r="Z27" s="81">
        <v>7</v>
      </c>
      <c r="AA27" s="81"/>
      <c r="AB27" s="81">
        <v>6</v>
      </c>
      <c r="AC27" s="81"/>
      <c r="AD27" s="81">
        <v>6</v>
      </c>
      <c r="AE27" s="81"/>
      <c r="AF27" s="81">
        <v>7</v>
      </c>
      <c r="AG27" s="81"/>
      <c r="AH27" s="81">
        <v>8</v>
      </c>
      <c r="AI27" s="81"/>
      <c r="AJ27" s="81">
        <f>AH27*$AH$4+AF27*$AF$4+AD27*$AD$4+AB27*$AB$4+Z27*$Z$4+X27*$X$4</f>
        <v>156</v>
      </c>
      <c r="AK27" s="83">
        <f>AJ27/$AJ$4</f>
        <v>6.782608695652174</v>
      </c>
      <c r="AL27" s="83">
        <f>(AJ27+V27)/$AL$4</f>
        <v>6.377777777777778</v>
      </c>
      <c r="AM27" s="43" t="str">
        <f>IF(AL27&gt;=8.995,"XuÊt s¾c",IF(AL27&gt;=7.995,"Giái",IF(AL27&gt;=6.995,"Kh¸",IF(AL27&gt;=5.995,"TB Kh¸",IF(AL27&gt;=4.995,"Trung b×nh",IF(AL27&gt;=3.995,"YÕu",IF(AL27&lt;3.995,"KÐm")))))))</f>
        <v>TB Kh¸</v>
      </c>
      <c r="AN27" s="81">
        <f>SUM((IF(L27&gt;=5,0,$L$4)),(IF(N27&gt;=5,0,$N$4)),(IF(P27&gt;=5,0,$P$4)),(IF(R27&gt;=5,0,$R$4)),,(IF(T27&gt;=5,0,$T$4)),(IF(X27&gt;=5,0,$X$4)),(IF(Z27&gt;=5,0,$Z$4)),,(IF(AB27&gt;=5,0,$AB$4)),(IF(AD27&gt;=5,0,$AD$4)),(IF(AF27&gt;=5,0,$AF$4)),,(IF(AH27&gt;=5,0,$AH$4)))</f>
        <v>0</v>
      </c>
      <c r="AO27" s="44" t="str">
        <f>IF($AL27&lt;3.495,"Th«i häc",IF($AL27&lt;4.995,"Ngõng häc",IF($AN27&gt;25,"Ngõng häc","Lªn líp")))</f>
        <v>Lªn líp</v>
      </c>
      <c r="AP27" s="41">
        <v>6</v>
      </c>
      <c r="AQ27" s="81"/>
      <c r="AR27" s="81">
        <v>6</v>
      </c>
      <c r="AS27" s="81"/>
      <c r="AT27" s="81">
        <v>6</v>
      </c>
      <c r="AU27" s="81"/>
      <c r="AV27" s="81">
        <v>7</v>
      </c>
      <c r="AW27" s="81"/>
      <c r="AX27" s="81">
        <v>6</v>
      </c>
      <c r="AY27" s="81"/>
      <c r="AZ27" s="81">
        <v>6</v>
      </c>
      <c r="BA27" s="81"/>
      <c r="BB27" s="81">
        <v>7</v>
      </c>
      <c r="BC27" s="81"/>
      <c r="BD27" s="81">
        <v>7</v>
      </c>
      <c r="BE27" s="81"/>
      <c r="BF27" s="81">
        <f>BD27*BD$4+BB27*BB$4+AZ27*AZ$4+AX27*AX$4+AV27*AV$4+AT27*AT$4+AR27*AR$4+AP27*AP$4</f>
        <v>190</v>
      </c>
      <c r="BG27" s="96">
        <f>BF27/BF$4</f>
        <v>6.333333333333333</v>
      </c>
      <c r="BH27" s="81">
        <v>7</v>
      </c>
      <c r="BI27" s="81"/>
      <c r="BJ27" s="81">
        <v>7</v>
      </c>
      <c r="BK27" s="81"/>
      <c r="BL27" s="81">
        <v>7</v>
      </c>
      <c r="BM27" s="81"/>
      <c r="BN27" s="81">
        <v>5</v>
      </c>
      <c r="BO27" s="81"/>
      <c r="BP27" s="81">
        <v>7</v>
      </c>
      <c r="BQ27" s="81"/>
      <c r="BR27" s="81">
        <v>7</v>
      </c>
      <c r="BS27" s="81"/>
      <c r="BT27" s="81">
        <v>8</v>
      </c>
      <c r="BU27" s="121"/>
      <c r="BV27" s="81">
        <f>BT27*BT$4+BR27*BR$4+BP27*BP$4+BN27*BN$4+BL27*BL$4+BJ27*BJ$4+BH27*BH$4</f>
        <v>177</v>
      </c>
      <c r="BW27" s="82">
        <f>BV27/BV$4</f>
        <v>6.8076923076923075</v>
      </c>
      <c r="BX27" s="82">
        <f>(BV27+BF27)/BX$4</f>
        <v>6.553571428571429</v>
      </c>
      <c r="BY27" s="148" t="s">
        <v>568</v>
      </c>
      <c r="BZ27" s="148" t="s">
        <v>522</v>
      </c>
      <c r="CA27" s="81">
        <v>8</v>
      </c>
      <c r="CB27" s="81"/>
      <c r="CC27" s="81">
        <v>9</v>
      </c>
      <c r="CD27" s="81"/>
      <c r="CE27" s="81">
        <v>8</v>
      </c>
      <c r="CF27" s="81"/>
      <c r="CG27" s="81">
        <v>8</v>
      </c>
      <c r="CH27" s="81"/>
      <c r="CI27" s="81">
        <v>7</v>
      </c>
      <c r="CJ27" s="81"/>
      <c r="CK27" s="81">
        <v>7</v>
      </c>
      <c r="CL27" s="81"/>
      <c r="CM27" s="81">
        <v>9</v>
      </c>
      <c r="CN27" s="81"/>
      <c r="CO27" s="81">
        <f>CM27*CM$4+CK27*CK$4+CI27*CI$4+CG27*CG$4+CE27*CE$4+CC27*CC$4+CA27*CA$4</f>
        <v>257</v>
      </c>
      <c r="CP27" s="82">
        <f>CO27/CO$4</f>
        <v>8.03125</v>
      </c>
      <c r="CQ27" s="81">
        <v>8</v>
      </c>
      <c r="CR27" s="81"/>
      <c r="CS27" s="81">
        <v>8</v>
      </c>
      <c r="CT27" s="81"/>
      <c r="CU27" s="81">
        <v>8</v>
      </c>
      <c r="CV27" s="81"/>
      <c r="CW27" s="81">
        <v>9</v>
      </c>
      <c r="CX27" s="81"/>
      <c r="CY27" s="81">
        <v>8</v>
      </c>
      <c r="CZ27" s="81"/>
      <c r="DA27" s="81">
        <f>CY27*CY$4+CW27*CW$4+CU27*CU$4+CS27*CS$4+CQ27*CQ$4</f>
        <v>187</v>
      </c>
      <c r="DB27" s="82">
        <f>DA27/DA$4</f>
        <v>8.130434782608695</v>
      </c>
      <c r="DC27" s="82">
        <f>(DA27+CO27)/DC$4</f>
        <v>8.072727272727272</v>
      </c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</row>
    <row r="28" spans="1:120" ht="15.75">
      <c r="A28" s="4">
        <v>71</v>
      </c>
      <c r="B28" s="13" t="s">
        <v>134</v>
      </c>
      <c r="C28" s="24" t="s">
        <v>425</v>
      </c>
      <c r="D28" s="11">
        <v>33852</v>
      </c>
      <c r="E28" s="4" t="s">
        <v>101</v>
      </c>
      <c r="F28" s="13" t="s">
        <v>92</v>
      </c>
      <c r="G28" s="17" t="s">
        <v>62</v>
      </c>
      <c r="H28" s="81">
        <v>7</v>
      </c>
      <c r="I28" s="81"/>
      <c r="J28" s="81">
        <v>7</v>
      </c>
      <c r="K28" s="81"/>
      <c r="L28" s="81">
        <v>6</v>
      </c>
      <c r="M28" s="81"/>
      <c r="N28" s="81">
        <v>5</v>
      </c>
      <c r="O28" s="81"/>
      <c r="P28" s="81">
        <v>6</v>
      </c>
      <c r="Q28" s="81"/>
      <c r="R28" s="81">
        <v>6</v>
      </c>
      <c r="S28" s="81"/>
      <c r="T28" s="81">
        <v>6</v>
      </c>
      <c r="U28" s="81"/>
      <c r="V28" s="81">
        <f>T28*$T$4+R28*$R$4+P28*$P$4+N28*$N$4+L28*$L$4</f>
        <v>129</v>
      </c>
      <c r="W28" s="83">
        <f>V28/$V$4</f>
        <v>5.863636363636363</v>
      </c>
      <c r="X28" s="81">
        <v>7</v>
      </c>
      <c r="Y28" s="81"/>
      <c r="Z28" s="81">
        <v>7</v>
      </c>
      <c r="AA28" s="81"/>
      <c r="AB28" s="81">
        <v>5</v>
      </c>
      <c r="AC28" s="81"/>
      <c r="AD28" s="81">
        <v>6</v>
      </c>
      <c r="AE28" s="81"/>
      <c r="AF28" s="81">
        <v>5</v>
      </c>
      <c r="AG28" s="81"/>
      <c r="AH28" s="81">
        <v>5</v>
      </c>
      <c r="AI28" s="81"/>
      <c r="AJ28" s="81">
        <f>AH28*$AH$4+AF28*$AF$4+AD28*$AD$4+AB28*$AB$4+Z28*$Z$4+X28*$X$4</f>
        <v>130</v>
      </c>
      <c r="AK28" s="83">
        <f>AJ28/$AJ$4</f>
        <v>5.6521739130434785</v>
      </c>
      <c r="AL28" s="83">
        <f>(AJ28+V28)/$AL$4</f>
        <v>5.7555555555555555</v>
      </c>
      <c r="AM28" s="43" t="str">
        <f>IF(AL28&gt;=8.995,"XuÊt s¾c",IF(AL28&gt;=7.995,"Giái",IF(AL28&gt;=6.995,"Kh¸",IF(AL28&gt;=5.995,"TB Kh¸",IF(AL28&gt;=4.995,"Trung b×nh",IF(AL28&gt;=3.995,"YÕu",IF(AL28&lt;3.995,"KÐm")))))))</f>
        <v>Trung b×nh</v>
      </c>
      <c r="AN28" s="81">
        <f>SUM((IF(L28&gt;=5,0,$L$4)),(IF(N28&gt;=5,0,$N$4)),(IF(P28&gt;=5,0,$P$4)),(IF(R28&gt;=5,0,$R$4)),,(IF(T28&gt;=5,0,$T$4)),(IF(X28&gt;=5,0,$X$4)),(IF(Z28&gt;=5,0,$Z$4)),,(IF(AB28&gt;=5,0,$AB$4)),(IF(AD28&gt;=5,0,$AD$4)),(IF(AF28&gt;=5,0,$AF$4)),,(IF(AH28&gt;=5,0,$AH$4)))</f>
        <v>0</v>
      </c>
      <c r="AO28" s="44" t="str">
        <f>IF($AL28&lt;3.495,"Th«i häc",IF($AL28&lt;4.995,"Ngõng häc",IF($AN28&gt;25,"Ngõng häc","Lªn líp")))</f>
        <v>Lªn líp</v>
      </c>
      <c r="AP28" s="41">
        <v>8</v>
      </c>
      <c r="AQ28" s="81"/>
      <c r="AR28" s="81">
        <v>6</v>
      </c>
      <c r="AS28" s="81"/>
      <c r="AT28" s="81">
        <v>5</v>
      </c>
      <c r="AU28" s="81"/>
      <c r="AV28" s="81">
        <v>7</v>
      </c>
      <c r="AW28" s="81"/>
      <c r="AX28" s="81">
        <v>6</v>
      </c>
      <c r="AY28" s="81"/>
      <c r="AZ28" s="81">
        <v>7</v>
      </c>
      <c r="BA28" s="81"/>
      <c r="BB28" s="81">
        <v>5</v>
      </c>
      <c r="BC28" s="81"/>
      <c r="BD28" s="81">
        <v>8</v>
      </c>
      <c r="BE28" s="81"/>
      <c r="BF28" s="81">
        <f>BD28*BD$4+BB28*BB$4+AZ28*AZ$4+AX28*AX$4+AV28*AV$4+AT28*AT$4+AR28*AR$4+AP28*AP$4</f>
        <v>194</v>
      </c>
      <c r="BG28" s="96">
        <f>BF28/BF$4</f>
        <v>6.466666666666667</v>
      </c>
      <c r="BH28" s="81">
        <v>7</v>
      </c>
      <c r="BI28" s="81"/>
      <c r="BJ28" s="81">
        <v>6</v>
      </c>
      <c r="BK28" s="81"/>
      <c r="BL28" s="81">
        <v>6</v>
      </c>
      <c r="BM28" s="81"/>
      <c r="BN28" s="81">
        <v>7</v>
      </c>
      <c r="BO28" s="81"/>
      <c r="BP28" s="81">
        <v>8</v>
      </c>
      <c r="BQ28" s="81"/>
      <c r="BR28" s="81">
        <v>9</v>
      </c>
      <c r="BS28" s="81"/>
      <c r="BT28" s="81">
        <v>8</v>
      </c>
      <c r="BU28" s="121"/>
      <c r="BV28" s="81">
        <f>BT28*BT$4+BR28*BR$4+BP28*BP$4+BN28*BN$4+BL28*BL$4+BJ28*BJ$4+BH28*BH$4</f>
        <v>188</v>
      </c>
      <c r="BW28" s="82">
        <f>BV28/BV$4</f>
        <v>7.230769230769231</v>
      </c>
      <c r="BX28" s="82">
        <f>(BV28+BF28)/BX$4</f>
        <v>6.821428571428571</v>
      </c>
      <c r="BY28" s="148" t="s">
        <v>568</v>
      </c>
      <c r="BZ28" s="148" t="s">
        <v>522</v>
      </c>
      <c r="CA28" s="81">
        <v>8</v>
      </c>
      <c r="CB28" s="81"/>
      <c r="CC28" s="81">
        <v>9</v>
      </c>
      <c r="CD28" s="81"/>
      <c r="CE28" s="81">
        <v>8</v>
      </c>
      <c r="CF28" s="81"/>
      <c r="CG28" s="81">
        <v>9</v>
      </c>
      <c r="CH28" s="81"/>
      <c r="CI28" s="81">
        <v>9</v>
      </c>
      <c r="CJ28" s="81"/>
      <c r="CK28" s="81">
        <v>6</v>
      </c>
      <c r="CL28" s="81"/>
      <c r="CM28" s="81">
        <v>7</v>
      </c>
      <c r="CN28" s="81"/>
      <c r="CO28" s="81">
        <f>CM28*CM$4+CK28*CK$4+CI28*CI$4+CG28*CG$4+CE28*CE$4+CC28*CC$4+CA28*CA$4</f>
        <v>254</v>
      </c>
      <c r="CP28" s="82">
        <f>CO28/CO$4</f>
        <v>7.9375</v>
      </c>
      <c r="CQ28" s="81">
        <v>6</v>
      </c>
      <c r="CR28" s="81"/>
      <c r="CS28" s="81">
        <v>9</v>
      </c>
      <c r="CT28" s="81"/>
      <c r="CU28" s="81">
        <v>7</v>
      </c>
      <c r="CV28" s="81"/>
      <c r="CW28" s="81">
        <v>9</v>
      </c>
      <c r="CX28" s="81"/>
      <c r="CY28" s="81">
        <v>9</v>
      </c>
      <c r="CZ28" s="81"/>
      <c r="DA28" s="81">
        <f>CY28*CY$4+CW28*CW$4+CU28*CU$4+CS28*CS$4+CQ28*CQ$4</f>
        <v>187</v>
      </c>
      <c r="DB28" s="82">
        <f>DA28/DA$4</f>
        <v>8.130434782608695</v>
      </c>
      <c r="DC28" s="82">
        <f>(DA28+CO28)/DC$4</f>
        <v>8.018181818181818</v>
      </c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</row>
    <row r="29" spans="1:120" ht="15.75">
      <c r="A29" s="4">
        <v>18</v>
      </c>
      <c r="B29" s="13" t="s">
        <v>369</v>
      </c>
      <c r="C29" s="24" t="s">
        <v>154</v>
      </c>
      <c r="D29" s="11">
        <v>33833</v>
      </c>
      <c r="E29" s="4" t="s">
        <v>101</v>
      </c>
      <c r="F29" s="13" t="s">
        <v>24</v>
      </c>
      <c r="G29" s="17" t="s">
        <v>62</v>
      </c>
      <c r="H29" s="81">
        <v>6</v>
      </c>
      <c r="I29" s="81"/>
      <c r="J29" s="81">
        <v>6</v>
      </c>
      <c r="K29" s="81"/>
      <c r="L29" s="81">
        <v>7</v>
      </c>
      <c r="M29" s="81">
        <v>4</v>
      </c>
      <c r="N29" s="81">
        <v>5</v>
      </c>
      <c r="O29" s="81"/>
      <c r="P29" s="81">
        <v>6</v>
      </c>
      <c r="Q29" s="81"/>
      <c r="R29" s="81">
        <v>5</v>
      </c>
      <c r="S29" s="81">
        <v>4</v>
      </c>
      <c r="T29" s="81">
        <v>8</v>
      </c>
      <c r="U29" s="81"/>
      <c r="V29" s="81">
        <f>T29*$T$4+R29*$R$4+P29*$P$4+N29*$N$4+L29*$L$4</f>
        <v>139</v>
      </c>
      <c r="W29" s="83">
        <f>V29/$V$4</f>
        <v>6.318181818181818</v>
      </c>
      <c r="X29" s="81">
        <v>6</v>
      </c>
      <c r="Y29" s="81"/>
      <c r="Z29" s="81">
        <v>6</v>
      </c>
      <c r="AA29" s="81"/>
      <c r="AB29" s="81">
        <v>5</v>
      </c>
      <c r="AC29" s="81"/>
      <c r="AD29" s="81">
        <v>5</v>
      </c>
      <c r="AE29" s="81"/>
      <c r="AF29" s="81">
        <v>6</v>
      </c>
      <c r="AG29" s="81"/>
      <c r="AH29" s="81">
        <v>8</v>
      </c>
      <c r="AI29" s="81"/>
      <c r="AJ29" s="81">
        <f>AH29*$AH$4+AF29*$AF$4+AD29*$AD$4+AB29*$AB$4+Z29*$Z$4+X29*$X$4</f>
        <v>141</v>
      </c>
      <c r="AK29" s="83">
        <f>AJ29/$AJ$4</f>
        <v>6.130434782608695</v>
      </c>
      <c r="AL29" s="83">
        <f>(AJ29+V29)/$AL$4</f>
        <v>6.222222222222222</v>
      </c>
      <c r="AM29" s="43" t="str">
        <f>IF(AL29&gt;=8.995,"XuÊt s¾c",IF(AL29&gt;=7.995,"Giái",IF(AL29&gt;=6.995,"Kh¸",IF(AL29&gt;=5.995,"TB Kh¸",IF(AL29&gt;=4.995,"Trung b×nh",IF(AL29&gt;=3.995,"YÕu",IF(AL29&lt;3.995,"KÐm")))))))</f>
        <v>TB Kh¸</v>
      </c>
      <c r="AN29" s="81">
        <f>SUM((IF(L29&gt;=5,0,$L$4)),(IF(N29&gt;=5,0,$N$4)),(IF(P29&gt;=5,0,$P$4)),(IF(R29&gt;=5,0,$R$4)),,(IF(T29&gt;=5,0,$T$4)),(IF(X29&gt;=5,0,$X$4)),(IF(Z29&gt;=5,0,$Z$4)),,(IF(AB29&gt;=5,0,$AB$4)),(IF(AD29&gt;=5,0,$AD$4)),(IF(AF29&gt;=5,0,$AF$4)),,(IF(AH29&gt;=5,0,$AH$4)))</f>
        <v>0</v>
      </c>
      <c r="AO29" s="44" t="str">
        <f>IF($AL29&lt;3.495,"Th«i häc",IF($AL29&lt;4.995,"Ngõng häc",IF($AN29&gt;25,"Ngõng häc","Lªn líp")))</f>
        <v>Lªn líp</v>
      </c>
      <c r="AP29" s="41">
        <v>7</v>
      </c>
      <c r="AQ29" s="81"/>
      <c r="AR29" s="81">
        <v>8</v>
      </c>
      <c r="AS29" s="81"/>
      <c r="AT29" s="81">
        <v>6</v>
      </c>
      <c r="AU29" s="81"/>
      <c r="AV29" s="81">
        <v>7</v>
      </c>
      <c r="AW29" s="81"/>
      <c r="AX29" s="81">
        <v>7</v>
      </c>
      <c r="AY29" s="81"/>
      <c r="AZ29" s="81">
        <v>7</v>
      </c>
      <c r="BA29" s="81"/>
      <c r="BB29" s="81">
        <v>6</v>
      </c>
      <c r="BC29" s="81"/>
      <c r="BD29" s="81">
        <v>7</v>
      </c>
      <c r="BE29" s="81"/>
      <c r="BF29" s="81">
        <f>BD29*BD$4+BB29*BB$4+AZ29*AZ$4+AX29*AX$4+AV29*AV$4+AT29*AT$4+AR29*AR$4+AP29*AP$4</f>
        <v>204</v>
      </c>
      <c r="BG29" s="96">
        <f>BF29/BF$4</f>
        <v>6.8</v>
      </c>
      <c r="BH29" s="81">
        <v>7</v>
      </c>
      <c r="BI29" s="81"/>
      <c r="BJ29" s="81">
        <v>8</v>
      </c>
      <c r="BK29" s="81"/>
      <c r="BL29" s="81">
        <v>7</v>
      </c>
      <c r="BM29" s="81"/>
      <c r="BN29" s="81">
        <v>5</v>
      </c>
      <c r="BO29" s="81"/>
      <c r="BP29" s="81">
        <v>8</v>
      </c>
      <c r="BQ29" s="81"/>
      <c r="BR29" s="81">
        <v>7</v>
      </c>
      <c r="BS29" s="81"/>
      <c r="BT29" s="81">
        <v>8</v>
      </c>
      <c r="BU29" s="121"/>
      <c r="BV29" s="81">
        <f>BT29*BT$4+BR29*BR$4+BP29*BP$4+BN29*BN$4+BL29*BL$4+BJ29*BJ$4+BH29*BH$4</f>
        <v>186</v>
      </c>
      <c r="BW29" s="82">
        <f>BV29/BV$4</f>
        <v>7.153846153846154</v>
      </c>
      <c r="BX29" s="82">
        <f>(BV29+BF29)/BX$4</f>
        <v>6.964285714285714</v>
      </c>
      <c r="BY29" s="148" t="s">
        <v>568</v>
      </c>
      <c r="BZ29" s="148" t="s">
        <v>522</v>
      </c>
      <c r="CA29" s="81">
        <v>8</v>
      </c>
      <c r="CB29" s="81"/>
      <c r="CC29" s="81">
        <v>9</v>
      </c>
      <c r="CD29" s="81"/>
      <c r="CE29" s="81">
        <v>7</v>
      </c>
      <c r="CF29" s="81"/>
      <c r="CG29" s="81">
        <v>6</v>
      </c>
      <c r="CH29" s="81"/>
      <c r="CI29" s="81">
        <v>8</v>
      </c>
      <c r="CJ29" s="81"/>
      <c r="CK29" s="81">
        <v>6</v>
      </c>
      <c r="CL29" s="81"/>
      <c r="CM29" s="81">
        <v>7</v>
      </c>
      <c r="CN29" s="81"/>
      <c r="CO29" s="81">
        <f>CM29*CM$4+CK29*CK$4+CI29*CI$4+CG29*CG$4+CE29*CE$4+CC29*CC$4+CA29*CA$4</f>
        <v>229</v>
      </c>
      <c r="CP29" s="82">
        <f>CO29/CO$4</f>
        <v>7.15625</v>
      </c>
      <c r="CQ29" s="81">
        <v>8</v>
      </c>
      <c r="CR29" s="81"/>
      <c r="CS29" s="81">
        <v>9</v>
      </c>
      <c r="CT29" s="81"/>
      <c r="CU29" s="81">
        <v>7</v>
      </c>
      <c r="CV29" s="81"/>
      <c r="CW29" s="81">
        <v>8</v>
      </c>
      <c r="CX29" s="81"/>
      <c r="CY29" s="81">
        <v>8</v>
      </c>
      <c r="CZ29" s="81"/>
      <c r="DA29" s="81">
        <f>CY29*CY$4+CW29*CW$4+CU29*CU$4+CS29*CS$4+CQ29*CQ$4</f>
        <v>186</v>
      </c>
      <c r="DB29" s="82">
        <f>DA29/DA$4</f>
        <v>8.08695652173913</v>
      </c>
      <c r="DC29" s="82">
        <f>(DA29+CO29)/DC$4</f>
        <v>7.545454545454546</v>
      </c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</row>
    <row r="30" spans="1:120" ht="15.75">
      <c r="A30" s="4">
        <v>37</v>
      </c>
      <c r="B30" s="13" t="s">
        <v>394</v>
      </c>
      <c r="C30" s="24" t="s">
        <v>243</v>
      </c>
      <c r="D30" s="11">
        <v>33870</v>
      </c>
      <c r="E30" s="4" t="s">
        <v>101</v>
      </c>
      <c r="F30" s="13" t="s">
        <v>395</v>
      </c>
      <c r="G30" s="17" t="s">
        <v>78</v>
      </c>
      <c r="H30" s="81">
        <v>6</v>
      </c>
      <c r="I30" s="81"/>
      <c r="J30" s="81">
        <v>7</v>
      </c>
      <c r="K30" s="81"/>
      <c r="L30" s="81">
        <v>6</v>
      </c>
      <c r="M30" s="81"/>
      <c r="N30" s="81">
        <v>5</v>
      </c>
      <c r="O30" s="81"/>
      <c r="P30" s="81">
        <v>6</v>
      </c>
      <c r="Q30" s="81"/>
      <c r="R30" s="81">
        <v>5</v>
      </c>
      <c r="S30" s="81"/>
      <c r="T30" s="81">
        <v>5</v>
      </c>
      <c r="U30" s="81"/>
      <c r="V30" s="81">
        <f>T30*$T$4+R30*$R$4+P30*$P$4+N30*$N$4+L30*$L$4</f>
        <v>120</v>
      </c>
      <c r="W30" s="83">
        <f>V30/$V$4</f>
        <v>5.454545454545454</v>
      </c>
      <c r="X30" s="81">
        <v>6</v>
      </c>
      <c r="Y30" s="81"/>
      <c r="Z30" s="81">
        <v>7</v>
      </c>
      <c r="AA30" s="81"/>
      <c r="AB30" s="81">
        <v>5</v>
      </c>
      <c r="AC30" s="81"/>
      <c r="AD30" s="81">
        <v>7</v>
      </c>
      <c r="AE30" s="81"/>
      <c r="AF30" s="81">
        <v>5</v>
      </c>
      <c r="AG30" s="81">
        <v>4</v>
      </c>
      <c r="AH30" s="81">
        <v>7</v>
      </c>
      <c r="AI30" s="81"/>
      <c r="AJ30" s="81">
        <f>AH30*$AH$4+AF30*$AF$4+AD30*$AD$4+AB30*$AB$4+Z30*$Z$4+X30*$X$4</f>
        <v>140</v>
      </c>
      <c r="AK30" s="83">
        <f>AJ30/$AJ$4</f>
        <v>6.086956521739131</v>
      </c>
      <c r="AL30" s="83">
        <f>(AJ30+V30)/$AL$4</f>
        <v>5.777777777777778</v>
      </c>
      <c r="AM30" s="43" t="str">
        <f>IF(AL30&gt;=8.995,"XuÊt s¾c",IF(AL30&gt;=7.995,"Giái",IF(AL30&gt;=6.995,"Kh¸",IF(AL30&gt;=5.995,"TB Kh¸",IF(AL30&gt;=4.995,"Trung b×nh",IF(AL30&gt;=3.995,"YÕu",IF(AL30&lt;3.995,"KÐm")))))))</f>
        <v>Trung b×nh</v>
      </c>
      <c r="AN30" s="81">
        <f>SUM((IF(L30&gt;=5,0,$L$4)),(IF(N30&gt;=5,0,$N$4)),(IF(P30&gt;=5,0,$P$4)),(IF(R30&gt;=5,0,$R$4)),,(IF(T30&gt;=5,0,$T$4)),(IF(X30&gt;=5,0,$X$4)),(IF(Z30&gt;=5,0,$Z$4)),,(IF(AB30&gt;=5,0,$AB$4)),(IF(AD30&gt;=5,0,$AD$4)),(IF(AF30&gt;=5,0,$AF$4)),,(IF(AH30&gt;=5,0,$AH$4)))</f>
        <v>0</v>
      </c>
      <c r="AO30" s="44" t="str">
        <f>IF($AL30&lt;3.495,"Th«i häc",IF($AL30&lt;4.995,"Ngõng häc",IF($AN30&gt;25,"Ngõng häc","Lªn líp")))</f>
        <v>Lªn líp</v>
      </c>
      <c r="AP30" s="41">
        <v>7</v>
      </c>
      <c r="AQ30" s="81"/>
      <c r="AR30" s="81">
        <v>7</v>
      </c>
      <c r="AS30" s="81"/>
      <c r="AT30" s="81">
        <v>6</v>
      </c>
      <c r="AU30" s="81"/>
      <c r="AV30" s="81">
        <v>7</v>
      </c>
      <c r="AW30" s="81"/>
      <c r="AX30" s="81">
        <v>6</v>
      </c>
      <c r="AY30" s="81"/>
      <c r="AZ30" s="81">
        <v>8</v>
      </c>
      <c r="BA30" s="81"/>
      <c r="BB30" s="81">
        <v>5</v>
      </c>
      <c r="BC30" s="81"/>
      <c r="BD30" s="81">
        <v>7</v>
      </c>
      <c r="BE30" s="81"/>
      <c r="BF30" s="81">
        <f>BD30*BD$4+BB30*BB$4+AZ30*AZ$4+AX30*AX$4+AV30*AV$4+AT30*AT$4+AR30*AR$4+AP30*AP$4</f>
        <v>198</v>
      </c>
      <c r="BG30" s="96">
        <f>BF30/BF$4</f>
        <v>6.6</v>
      </c>
      <c r="BH30" s="81">
        <v>6</v>
      </c>
      <c r="BI30" s="81"/>
      <c r="BJ30" s="81">
        <v>6</v>
      </c>
      <c r="BK30" s="81"/>
      <c r="BL30" s="81">
        <v>5</v>
      </c>
      <c r="BM30" s="81"/>
      <c r="BN30" s="81">
        <v>8</v>
      </c>
      <c r="BO30" s="81"/>
      <c r="BP30" s="81">
        <v>8</v>
      </c>
      <c r="BQ30" s="81"/>
      <c r="BR30" s="81">
        <v>8</v>
      </c>
      <c r="BS30" s="81"/>
      <c r="BT30" s="81">
        <v>8</v>
      </c>
      <c r="BU30" s="121"/>
      <c r="BV30" s="81">
        <f>BT30*BT$4+BR30*BR$4+BP30*BP$4+BN30*BN$4+BL30*BL$4+BJ30*BJ$4+BH30*BH$4</f>
        <v>182</v>
      </c>
      <c r="BW30" s="82">
        <f>BV30/BV$4</f>
        <v>7</v>
      </c>
      <c r="BX30" s="82">
        <f>(BV30+BF30)/BX$4</f>
        <v>6.785714285714286</v>
      </c>
      <c r="BY30" s="148" t="s">
        <v>568</v>
      </c>
      <c r="BZ30" s="148" t="s">
        <v>522</v>
      </c>
      <c r="CA30" s="81">
        <v>7</v>
      </c>
      <c r="CB30" s="81"/>
      <c r="CC30" s="81">
        <v>8</v>
      </c>
      <c r="CD30" s="81"/>
      <c r="CE30" s="81">
        <v>8</v>
      </c>
      <c r="CF30" s="81"/>
      <c r="CG30" s="81">
        <v>9</v>
      </c>
      <c r="CH30" s="81"/>
      <c r="CI30" s="81">
        <v>7</v>
      </c>
      <c r="CJ30" s="81"/>
      <c r="CK30" s="81">
        <v>8</v>
      </c>
      <c r="CL30" s="81"/>
      <c r="CM30" s="81">
        <v>8</v>
      </c>
      <c r="CN30" s="81"/>
      <c r="CO30" s="81">
        <f>CM30*CM$4+CK30*CK$4+CI30*CI$4+CG30*CG$4+CE30*CE$4+CC30*CC$4+CA30*CA$4</f>
        <v>254</v>
      </c>
      <c r="CP30" s="82">
        <f>CO30/CO$4</f>
        <v>7.9375</v>
      </c>
      <c r="CQ30" s="81">
        <v>9</v>
      </c>
      <c r="CR30" s="81"/>
      <c r="CS30" s="81">
        <v>7</v>
      </c>
      <c r="CT30" s="81"/>
      <c r="CU30" s="81">
        <v>9</v>
      </c>
      <c r="CV30" s="81"/>
      <c r="CW30" s="81">
        <v>8</v>
      </c>
      <c r="CX30" s="81"/>
      <c r="CY30" s="81">
        <v>8</v>
      </c>
      <c r="CZ30" s="81"/>
      <c r="DA30" s="81">
        <f>CY30*CY$4+CW30*CW$4+CU30*CU$4+CS30*CS$4+CQ30*CQ$4</f>
        <v>186</v>
      </c>
      <c r="DB30" s="82">
        <f>DA30/DA$4</f>
        <v>8.08695652173913</v>
      </c>
      <c r="DC30" s="82">
        <f>(DA30+CO30)/DC$4</f>
        <v>8</v>
      </c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</row>
    <row r="31" spans="1:120" ht="15.75">
      <c r="A31" s="4">
        <v>16</v>
      </c>
      <c r="B31" s="13" t="s">
        <v>366</v>
      </c>
      <c r="C31" s="24" t="s">
        <v>100</v>
      </c>
      <c r="D31" s="11">
        <v>33840</v>
      </c>
      <c r="E31" s="4" t="s">
        <v>101</v>
      </c>
      <c r="F31" s="13" t="s">
        <v>367</v>
      </c>
      <c r="G31" s="17" t="s">
        <v>94</v>
      </c>
      <c r="H31" s="81">
        <v>8</v>
      </c>
      <c r="I31" s="81"/>
      <c r="J31" s="81">
        <v>6</v>
      </c>
      <c r="K31" s="81"/>
      <c r="L31" s="81">
        <v>6</v>
      </c>
      <c r="M31" s="81"/>
      <c r="N31" s="81">
        <v>5</v>
      </c>
      <c r="O31" s="81"/>
      <c r="P31" s="81">
        <v>6</v>
      </c>
      <c r="Q31" s="81"/>
      <c r="R31" s="81">
        <v>5</v>
      </c>
      <c r="S31" s="81"/>
      <c r="T31" s="81">
        <v>6</v>
      </c>
      <c r="U31" s="81"/>
      <c r="V31" s="81">
        <f>T31*$T$4+R31*$R$4+P31*$P$4+N31*$N$4+L31*$L$4</f>
        <v>124</v>
      </c>
      <c r="W31" s="83">
        <f>V31/$V$4</f>
        <v>5.636363636363637</v>
      </c>
      <c r="X31" s="81">
        <v>7</v>
      </c>
      <c r="Y31" s="81"/>
      <c r="Z31" s="81">
        <v>6</v>
      </c>
      <c r="AA31" s="81"/>
      <c r="AB31" s="81">
        <v>5</v>
      </c>
      <c r="AC31" s="81"/>
      <c r="AD31" s="81">
        <v>7</v>
      </c>
      <c r="AE31" s="81"/>
      <c r="AF31" s="81">
        <v>5</v>
      </c>
      <c r="AG31" s="81"/>
      <c r="AH31" s="81">
        <v>5</v>
      </c>
      <c r="AI31" s="81">
        <v>4</v>
      </c>
      <c r="AJ31" s="81">
        <f>AH31*$AH$4+AF31*$AF$4+AD31*$AD$4+AB31*$AB$4+Z31*$Z$4+X31*$X$4</f>
        <v>130</v>
      </c>
      <c r="AK31" s="83">
        <f>AJ31/$AJ$4</f>
        <v>5.6521739130434785</v>
      </c>
      <c r="AL31" s="83">
        <f>(AJ31+V31)/$AL$4</f>
        <v>5.644444444444445</v>
      </c>
      <c r="AM31" s="43" t="str">
        <f>IF(AL31&gt;=8.995,"XuÊt s¾c",IF(AL31&gt;=7.995,"Giái",IF(AL31&gt;=6.995,"Kh¸",IF(AL31&gt;=5.995,"TB Kh¸",IF(AL31&gt;=4.995,"Trung b×nh",IF(AL31&gt;=3.995,"YÕu",IF(AL31&lt;3.995,"KÐm")))))))</f>
        <v>Trung b×nh</v>
      </c>
      <c r="AN31" s="81">
        <f>SUM((IF(L31&gt;=5,0,$L$4)),(IF(N31&gt;=5,0,$N$4)),(IF(P31&gt;=5,0,$P$4)),(IF(R31&gt;=5,0,$R$4)),,(IF(T31&gt;=5,0,$T$4)),(IF(X31&gt;=5,0,$X$4)),(IF(Z31&gt;=5,0,$Z$4)),,(IF(AB31&gt;=5,0,$AB$4)),(IF(AD31&gt;=5,0,$AD$4)),(IF(AF31&gt;=5,0,$AF$4)),,(IF(AH31&gt;=5,0,$AH$4)))</f>
        <v>0</v>
      </c>
      <c r="AO31" s="44" t="str">
        <f>IF($AL31&lt;3.495,"Th«i häc",IF($AL31&lt;4.995,"Ngõng häc",IF($AN31&gt;25,"Ngõng häc","Lªn líp")))</f>
        <v>Lªn líp</v>
      </c>
      <c r="AP31" s="41">
        <v>8</v>
      </c>
      <c r="AQ31" s="81"/>
      <c r="AR31" s="81">
        <v>6</v>
      </c>
      <c r="AS31" s="81"/>
      <c r="AT31" s="81">
        <v>6</v>
      </c>
      <c r="AU31" s="81"/>
      <c r="AV31" s="81">
        <v>6</v>
      </c>
      <c r="AW31" s="81"/>
      <c r="AX31" s="81">
        <v>6</v>
      </c>
      <c r="AY31" s="81"/>
      <c r="AZ31" s="81">
        <v>6</v>
      </c>
      <c r="BA31" s="81"/>
      <c r="BB31" s="81">
        <v>5</v>
      </c>
      <c r="BC31" s="81">
        <v>4</v>
      </c>
      <c r="BD31" s="81">
        <v>7</v>
      </c>
      <c r="BE31" s="81"/>
      <c r="BF31" s="81">
        <f>BD31*BD$4+BB31*BB$4+AZ31*AZ$4+AX31*AX$4+AV31*AV$4+AT31*AT$4+AR31*AR$4+AP31*AP$4</f>
        <v>189</v>
      </c>
      <c r="BG31" s="96">
        <f>BF31/BF$4</f>
        <v>6.3</v>
      </c>
      <c r="BH31" s="81">
        <v>8</v>
      </c>
      <c r="BI31" s="81"/>
      <c r="BJ31" s="81">
        <v>7</v>
      </c>
      <c r="BK31" s="81"/>
      <c r="BL31" s="81">
        <v>5</v>
      </c>
      <c r="BM31" s="81"/>
      <c r="BN31" s="81">
        <v>7</v>
      </c>
      <c r="BO31" s="81"/>
      <c r="BP31" s="81">
        <v>6</v>
      </c>
      <c r="BQ31" s="81"/>
      <c r="BR31" s="81">
        <v>6</v>
      </c>
      <c r="BS31" s="81"/>
      <c r="BT31" s="81">
        <v>5</v>
      </c>
      <c r="BU31" s="121"/>
      <c r="BV31" s="81">
        <f>BT31*BT$4+BR31*BR$4+BP31*BP$4+BN31*BN$4+BL31*BL$4+BJ31*BJ$4+BH31*BH$4</f>
        <v>163</v>
      </c>
      <c r="BW31" s="82">
        <f>BV31/BV$4</f>
        <v>6.269230769230769</v>
      </c>
      <c r="BX31" s="82">
        <f>(BV31+BF31)/BX$4</f>
        <v>6.285714285714286</v>
      </c>
      <c r="BY31" s="148" t="s">
        <v>568</v>
      </c>
      <c r="BZ31" s="148" t="s">
        <v>522</v>
      </c>
      <c r="CA31" s="81">
        <v>6</v>
      </c>
      <c r="CB31" s="81"/>
      <c r="CC31" s="81">
        <v>7</v>
      </c>
      <c r="CD31" s="81"/>
      <c r="CE31" s="81">
        <v>8</v>
      </c>
      <c r="CF31" s="81"/>
      <c r="CG31" s="81">
        <v>6</v>
      </c>
      <c r="CH31" s="81"/>
      <c r="CI31" s="81">
        <v>5</v>
      </c>
      <c r="CJ31" s="81"/>
      <c r="CK31" s="81">
        <v>7</v>
      </c>
      <c r="CL31" s="81"/>
      <c r="CM31" s="81">
        <v>7</v>
      </c>
      <c r="CN31" s="81"/>
      <c r="CO31" s="81">
        <f>CM31*CM$4+CK31*CK$4+CI31*CI$4+CG31*CG$4+CE31*CE$4+CC31*CC$4+CA31*CA$4</f>
        <v>209</v>
      </c>
      <c r="CP31" s="82">
        <f>CO31/CO$4</f>
        <v>6.53125</v>
      </c>
      <c r="CQ31" s="81">
        <v>8</v>
      </c>
      <c r="CR31" s="81"/>
      <c r="CS31" s="81">
        <v>8</v>
      </c>
      <c r="CT31" s="81"/>
      <c r="CU31" s="81">
        <v>9</v>
      </c>
      <c r="CV31" s="81"/>
      <c r="CW31" s="81">
        <v>9</v>
      </c>
      <c r="CX31" s="81"/>
      <c r="CY31" s="81">
        <v>7</v>
      </c>
      <c r="CZ31" s="81"/>
      <c r="DA31" s="81">
        <f>CY31*CY$4+CW31*CW$4+CU31*CU$4+CS31*CS$4+CQ31*CQ$4</f>
        <v>185</v>
      </c>
      <c r="DB31" s="82">
        <f>DA31/DA$4</f>
        <v>8.043478260869565</v>
      </c>
      <c r="DC31" s="82">
        <f>(DA31+CO31)/DC$4</f>
        <v>7.163636363636364</v>
      </c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</row>
    <row r="32" spans="1:120" ht="15.75">
      <c r="A32" s="4">
        <v>17</v>
      </c>
      <c r="B32" s="13" t="s">
        <v>134</v>
      </c>
      <c r="C32" s="24" t="s">
        <v>51</v>
      </c>
      <c r="D32" s="11">
        <v>33408</v>
      </c>
      <c r="E32" s="4" t="s">
        <v>101</v>
      </c>
      <c r="F32" s="13" t="s">
        <v>368</v>
      </c>
      <c r="G32" s="17" t="s">
        <v>35</v>
      </c>
      <c r="H32" s="81">
        <v>7</v>
      </c>
      <c r="I32" s="81"/>
      <c r="J32" s="81">
        <v>6</v>
      </c>
      <c r="K32" s="81"/>
      <c r="L32" s="81">
        <v>5</v>
      </c>
      <c r="M32" s="81"/>
      <c r="N32" s="81">
        <v>5</v>
      </c>
      <c r="O32" s="81"/>
      <c r="P32" s="81">
        <v>5</v>
      </c>
      <c r="Q32" s="81"/>
      <c r="R32" s="81">
        <v>5</v>
      </c>
      <c r="S32" s="81">
        <v>4</v>
      </c>
      <c r="T32" s="81">
        <v>6</v>
      </c>
      <c r="U32" s="81"/>
      <c r="V32" s="81">
        <f>T32*$T$4+R32*$R$4+P32*$P$4+N32*$N$4+L32*$L$4</f>
        <v>114</v>
      </c>
      <c r="W32" s="83">
        <f>V32/$V$4</f>
        <v>5.181818181818182</v>
      </c>
      <c r="X32" s="81">
        <v>6</v>
      </c>
      <c r="Y32" s="81"/>
      <c r="Z32" s="81">
        <v>6</v>
      </c>
      <c r="AA32" s="81"/>
      <c r="AB32" s="81">
        <v>5</v>
      </c>
      <c r="AC32" s="81"/>
      <c r="AD32" s="81">
        <v>7</v>
      </c>
      <c r="AE32" s="81"/>
      <c r="AF32" s="81">
        <v>6</v>
      </c>
      <c r="AG32" s="81"/>
      <c r="AH32" s="81">
        <v>6</v>
      </c>
      <c r="AI32" s="81"/>
      <c r="AJ32" s="81">
        <f>AH32*$AH$4+AF32*$AF$4+AD32*$AD$4+AB32*$AB$4+Z32*$Z$4+X32*$X$4</f>
        <v>137</v>
      </c>
      <c r="AK32" s="83">
        <f>AJ32/$AJ$4</f>
        <v>5.956521739130435</v>
      </c>
      <c r="AL32" s="83">
        <f>(AJ32+V32)/$AL$4</f>
        <v>5.5777777777777775</v>
      </c>
      <c r="AM32" s="43" t="str">
        <f>IF(AL32&gt;=8.995,"XuÊt s¾c",IF(AL32&gt;=7.995,"Giái",IF(AL32&gt;=6.995,"Kh¸",IF(AL32&gt;=5.995,"TB Kh¸",IF(AL32&gt;=4.995,"Trung b×nh",IF(AL32&gt;=3.995,"YÕu",IF(AL32&lt;3.995,"KÐm")))))))</f>
        <v>Trung b×nh</v>
      </c>
      <c r="AN32" s="81">
        <f>SUM((IF(L32&gt;=5,0,$L$4)),(IF(N32&gt;=5,0,$N$4)),(IF(P32&gt;=5,0,$P$4)),(IF(R32&gt;=5,0,$R$4)),,(IF(T32&gt;=5,0,$T$4)),(IF(X32&gt;=5,0,$X$4)),(IF(Z32&gt;=5,0,$Z$4)),,(IF(AB32&gt;=5,0,$AB$4)),(IF(AD32&gt;=5,0,$AD$4)),(IF(AF32&gt;=5,0,$AF$4)),,(IF(AH32&gt;=5,0,$AH$4)))</f>
        <v>0</v>
      </c>
      <c r="AO32" s="44" t="str">
        <f>IF($AL32&lt;3.495,"Th«i häc",IF($AL32&lt;4.995,"Ngõng häc",IF($AN32&gt;25,"Ngõng häc","Lªn líp")))</f>
        <v>Lªn líp</v>
      </c>
      <c r="AP32" s="41">
        <v>7</v>
      </c>
      <c r="AQ32" s="81"/>
      <c r="AR32" s="81">
        <v>6</v>
      </c>
      <c r="AS32" s="81"/>
      <c r="AT32" s="81">
        <v>7</v>
      </c>
      <c r="AU32" s="81"/>
      <c r="AV32" s="81">
        <v>6</v>
      </c>
      <c r="AW32" s="81"/>
      <c r="AX32" s="81">
        <v>6</v>
      </c>
      <c r="AY32" s="81"/>
      <c r="AZ32" s="81">
        <v>8</v>
      </c>
      <c r="BA32" s="81"/>
      <c r="BB32" s="81">
        <v>5</v>
      </c>
      <c r="BC32" s="81"/>
      <c r="BD32" s="81">
        <v>7</v>
      </c>
      <c r="BE32" s="81"/>
      <c r="BF32" s="81">
        <f>BD32*BD$4+BB32*BB$4+AZ32*AZ$4+AX32*AX$4+AV32*AV$4+AT32*AT$4+AR32*AR$4+AP32*AP$4</f>
        <v>197</v>
      </c>
      <c r="BG32" s="96">
        <f>BF32/BF$4</f>
        <v>6.566666666666666</v>
      </c>
      <c r="BH32" s="81">
        <v>7</v>
      </c>
      <c r="BI32" s="81"/>
      <c r="BJ32" s="81">
        <v>6</v>
      </c>
      <c r="BK32" s="81"/>
      <c r="BL32" s="81">
        <v>7</v>
      </c>
      <c r="BM32" s="81"/>
      <c r="BN32" s="81">
        <v>6</v>
      </c>
      <c r="BO32" s="81"/>
      <c r="BP32" s="81">
        <v>7</v>
      </c>
      <c r="BQ32" s="81"/>
      <c r="BR32" s="81">
        <v>8</v>
      </c>
      <c r="BS32" s="81"/>
      <c r="BT32" s="81">
        <v>8</v>
      </c>
      <c r="BU32" s="121"/>
      <c r="BV32" s="81">
        <f>BT32*BT$4+BR32*BR$4+BP32*BP$4+BN32*BN$4+BL32*BL$4+BJ32*BJ$4+BH32*BH$4</f>
        <v>180</v>
      </c>
      <c r="BW32" s="82">
        <f>BV32/BV$4</f>
        <v>6.923076923076923</v>
      </c>
      <c r="BX32" s="82">
        <f>(BV32+BF32)/BX$4</f>
        <v>6.732142857142857</v>
      </c>
      <c r="BY32" s="148" t="s">
        <v>568</v>
      </c>
      <c r="BZ32" s="148" t="s">
        <v>522</v>
      </c>
      <c r="CA32" s="81">
        <v>7</v>
      </c>
      <c r="CB32" s="81"/>
      <c r="CC32" s="81">
        <v>7</v>
      </c>
      <c r="CD32" s="81"/>
      <c r="CE32" s="81">
        <v>8</v>
      </c>
      <c r="CF32" s="81"/>
      <c r="CG32" s="81">
        <v>8</v>
      </c>
      <c r="CH32" s="81"/>
      <c r="CI32" s="81">
        <v>7</v>
      </c>
      <c r="CJ32" s="81"/>
      <c r="CK32" s="81">
        <v>6</v>
      </c>
      <c r="CL32" s="81"/>
      <c r="CM32" s="81">
        <v>7</v>
      </c>
      <c r="CN32" s="81"/>
      <c r="CO32" s="81">
        <f>CM32*CM$4+CK32*CK$4+CI32*CI$4+CG32*CG$4+CE32*CE$4+CC32*CC$4+CA32*CA$4</f>
        <v>228</v>
      </c>
      <c r="CP32" s="82">
        <f>CO32/CO$4</f>
        <v>7.125</v>
      </c>
      <c r="CQ32" s="81">
        <v>9</v>
      </c>
      <c r="CR32" s="81"/>
      <c r="CS32" s="81">
        <v>9</v>
      </c>
      <c r="CT32" s="81"/>
      <c r="CU32" s="81">
        <v>7</v>
      </c>
      <c r="CV32" s="81"/>
      <c r="CW32" s="81">
        <v>8</v>
      </c>
      <c r="CX32" s="81"/>
      <c r="CY32" s="81">
        <v>7</v>
      </c>
      <c r="CZ32" s="81"/>
      <c r="DA32" s="81">
        <f>CY32*CY$4+CW32*CW$4+CU32*CU$4+CS32*CS$4+CQ32*CQ$4</f>
        <v>184</v>
      </c>
      <c r="DB32" s="82">
        <f>DA32/DA$4</f>
        <v>8</v>
      </c>
      <c r="DC32" s="82">
        <f>(DA32+CO32)/DC$4</f>
        <v>7.490909090909091</v>
      </c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</row>
    <row r="33" spans="1:120" ht="15.75">
      <c r="A33" s="4">
        <v>27</v>
      </c>
      <c r="B33" s="13" t="s">
        <v>376</v>
      </c>
      <c r="C33" s="24" t="s">
        <v>157</v>
      </c>
      <c r="D33" s="11">
        <v>33910</v>
      </c>
      <c r="E33" s="4" t="s">
        <v>101</v>
      </c>
      <c r="F33" s="13" t="s">
        <v>377</v>
      </c>
      <c r="G33" s="17" t="s">
        <v>32</v>
      </c>
      <c r="H33" s="81">
        <v>7</v>
      </c>
      <c r="I33" s="81"/>
      <c r="J33" s="81">
        <v>7</v>
      </c>
      <c r="K33" s="81"/>
      <c r="L33" s="81">
        <v>6</v>
      </c>
      <c r="M33" s="81"/>
      <c r="N33" s="81">
        <v>6</v>
      </c>
      <c r="O33" s="81"/>
      <c r="P33" s="81">
        <v>6</v>
      </c>
      <c r="Q33" s="81"/>
      <c r="R33" s="81">
        <v>8</v>
      </c>
      <c r="S33" s="81"/>
      <c r="T33" s="81">
        <v>8</v>
      </c>
      <c r="U33" s="81"/>
      <c r="V33" s="81">
        <f>T33*$T$4+R33*$R$4+P33*$P$4+N33*$N$4+L33*$L$4</f>
        <v>150</v>
      </c>
      <c r="W33" s="83">
        <f>V33/$V$4</f>
        <v>6.818181818181818</v>
      </c>
      <c r="X33" s="81">
        <v>7</v>
      </c>
      <c r="Y33" s="81"/>
      <c r="Z33" s="81">
        <v>6</v>
      </c>
      <c r="AA33" s="81"/>
      <c r="AB33" s="81">
        <v>5</v>
      </c>
      <c r="AC33" s="81"/>
      <c r="AD33" s="81">
        <v>6</v>
      </c>
      <c r="AE33" s="81"/>
      <c r="AF33" s="81">
        <v>7</v>
      </c>
      <c r="AG33" s="81"/>
      <c r="AH33" s="81">
        <v>6</v>
      </c>
      <c r="AI33" s="81"/>
      <c r="AJ33" s="81">
        <f>AH33*$AH$4+AF33*$AF$4+AD33*$AD$4+AB33*$AB$4+Z33*$Z$4+X33*$X$4</f>
        <v>142</v>
      </c>
      <c r="AK33" s="83">
        <f>AJ33/$AJ$4</f>
        <v>6.173913043478261</v>
      </c>
      <c r="AL33" s="83">
        <f>(AJ33+V33)/$AL$4</f>
        <v>6.488888888888889</v>
      </c>
      <c r="AM33" s="43" t="str">
        <f>IF(AL33&gt;=8.995,"XuÊt s¾c",IF(AL33&gt;=7.995,"Giái",IF(AL33&gt;=6.995,"Kh¸",IF(AL33&gt;=5.995,"TB Kh¸",IF(AL33&gt;=4.995,"Trung b×nh",IF(AL33&gt;=3.995,"YÕu",IF(AL33&lt;3.995,"KÐm")))))))</f>
        <v>TB Kh¸</v>
      </c>
      <c r="AN33" s="81">
        <f>SUM((IF(L33&gt;=5,0,$L$4)),(IF(N33&gt;=5,0,$N$4)),(IF(P33&gt;=5,0,$P$4)),(IF(R33&gt;=5,0,$R$4)),,(IF(T33&gt;=5,0,$T$4)),(IF(X33&gt;=5,0,$X$4)),(IF(Z33&gt;=5,0,$Z$4)),,(IF(AB33&gt;=5,0,$AB$4)),(IF(AD33&gt;=5,0,$AD$4)),(IF(AF33&gt;=5,0,$AF$4)),,(IF(AH33&gt;=5,0,$AH$4)))</f>
        <v>0</v>
      </c>
      <c r="AO33" s="44" t="str">
        <f>IF($AL33&lt;3.495,"Th«i häc",IF($AL33&lt;4.995,"Ngõng häc",IF($AN33&gt;25,"Ngõng häc","Lªn líp")))</f>
        <v>Lªn líp</v>
      </c>
      <c r="AP33" s="41">
        <v>8</v>
      </c>
      <c r="AQ33" s="81"/>
      <c r="AR33" s="81">
        <v>7</v>
      </c>
      <c r="AS33" s="81"/>
      <c r="AT33" s="81">
        <v>6</v>
      </c>
      <c r="AU33" s="81"/>
      <c r="AV33" s="81">
        <v>6</v>
      </c>
      <c r="AW33" s="81"/>
      <c r="AX33" s="81">
        <v>8</v>
      </c>
      <c r="AY33" s="81"/>
      <c r="AZ33" s="81">
        <v>8</v>
      </c>
      <c r="BA33" s="81"/>
      <c r="BB33" s="81">
        <v>6</v>
      </c>
      <c r="BC33" s="81">
        <v>4</v>
      </c>
      <c r="BD33" s="81">
        <v>7</v>
      </c>
      <c r="BE33" s="81"/>
      <c r="BF33" s="81">
        <f>BD33*BD$4+BB33*BB$4+AZ33*AZ$4+AX33*AX$4+AV33*AV$4+AT33*AT$4+AR33*AR$4+AP33*AP$4</f>
        <v>210</v>
      </c>
      <c r="BG33" s="96">
        <f>BF33/BF$4</f>
        <v>7</v>
      </c>
      <c r="BH33" s="81">
        <v>8</v>
      </c>
      <c r="BI33" s="81"/>
      <c r="BJ33" s="81">
        <v>7</v>
      </c>
      <c r="BK33" s="81"/>
      <c r="BL33" s="81">
        <v>5</v>
      </c>
      <c r="BM33" s="81"/>
      <c r="BN33" s="81">
        <v>7</v>
      </c>
      <c r="BO33" s="81"/>
      <c r="BP33" s="81">
        <v>7</v>
      </c>
      <c r="BQ33" s="81"/>
      <c r="BR33" s="81">
        <v>9</v>
      </c>
      <c r="BS33" s="81"/>
      <c r="BT33" s="81">
        <v>8</v>
      </c>
      <c r="BU33" s="121"/>
      <c r="BV33" s="81">
        <f>BT33*BT$4+BR33*BR$4+BP33*BP$4+BN33*BN$4+BL33*BL$4+BJ33*BJ$4+BH33*BH$4</f>
        <v>186</v>
      </c>
      <c r="BW33" s="82">
        <f>BV33/BV$4</f>
        <v>7.153846153846154</v>
      </c>
      <c r="BX33" s="82">
        <f>(BV33+BF33)/BX$4</f>
        <v>7.071428571428571</v>
      </c>
      <c r="BY33" s="148" t="s">
        <v>511</v>
      </c>
      <c r="BZ33" s="148" t="s">
        <v>522</v>
      </c>
      <c r="CA33" s="81">
        <v>7</v>
      </c>
      <c r="CB33" s="81"/>
      <c r="CC33" s="81">
        <v>8</v>
      </c>
      <c r="CD33" s="81"/>
      <c r="CE33" s="81">
        <v>8</v>
      </c>
      <c r="CF33" s="81"/>
      <c r="CG33" s="81">
        <v>7</v>
      </c>
      <c r="CH33" s="81"/>
      <c r="CI33" s="81">
        <v>8</v>
      </c>
      <c r="CJ33" s="81"/>
      <c r="CK33" s="81">
        <v>6</v>
      </c>
      <c r="CL33" s="81"/>
      <c r="CM33" s="81">
        <v>7</v>
      </c>
      <c r="CN33" s="81"/>
      <c r="CO33" s="81">
        <f>CM33*CM$4+CK33*CK$4+CI33*CI$4+CG33*CG$4+CE33*CE$4+CC33*CC$4+CA33*CA$4</f>
        <v>230</v>
      </c>
      <c r="CP33" s="82">
        <f>CO33/CO$4</f>
        <v>7.1875</v>
      </c>
      <c r="CQ33" s="81">
        <v>8</v>
      </c>
      <c r="CR33" s="81"/>
      <c r="CS33" s="81">
        <v>8</v>
      </c>
      <c r="CT33" s="81"/>
      <c r="CU33" s="81">
        <v>8</v>
      </c>
      <c r="CV33" s="81"/>
      <c r="CW33" s="81">
        <v>8</v>
      </c>
      <c r="CX33" s="81"/>
      <c r="CY33" s="81">
        <v>8</v>
      </c>
      <c r="CZ33" s="81"/>
      <c r="DA33" s="81">
        <f>CY33*CY$4+CW33*CW$4+CU33*CU$4+CS33*CS$4+CQ33*CQ$4</f>
        <v>184</v>
      </c>
      <c r="DB33" s="82">
        <f>DA33/DA$4</f>
        <v>8</v>
      </c>
      <c r="DC33" s="82">
        <f>(DA33+CO33)/DC$4</f>
        <v>7.527272727272727</v>
      </c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</row>
    <row r="34" spans="1:120" ht="15.75">
      <c r="A34" s="4">
        <v>11</v>
      </c>
      <c r="B34" s="13" t="s">
        <v>121</v>
      </c>
      <c r="C34" s="24" t="s">
        <v>219</v>
      </c>
      <c r="D34" s="11">
        <v>33800</v>
      </c>
      <c r="E34" s="4" t="s">
        <v>101</v>
      </c>
      <c r="F34" s="13" t="s">
        <v>19</v>
      </c>
      <c r="G34" s="17" t="s">
        <v>68</v>
      </c>
      <c r="H34" s="81">
        <v>7</v>
      </c>
      <c r="I34" s="81"/>
      <c r="J34" s="81">
        <v>6</v>
      </c>
      <c r="K34" s="81"/>
      <c r="L34" s="81">
        <v>6</v>
      </c>
      <c r="M34" s="81"/>
      <c r="N34" s="81">
        <v>6</v>
      </c>
      <c r="O34" s="81"/>
      <c r="P34" s="81">
        <v>6</v>
      </c>
      <c r="Q34" s="81"/>
      <c r="R34" s="81">
        <v>5</v>
      </c>
      <c r="S34" s="81"/>
      <c r="T34" s="81">
        <v>8</v>
      </c>
      <c r="U34" s="81"/>
      <c r="V34" s="81">
        <f>T34*$T$4+R34*$R$4+P34*$P$4+N34*$N$4+L34*$L$4</f>
        <v>135</v>
      </c>
      <c r="W34" s="83">
        <f>V34/$V$4</f>
        <v>6.136363636363637</v>
      </c>
      <c r="X34" s="81">
        <v>6</v>
      </c>
      <c r="Y34" s="81"/>
      <c r="Z34" s="81">
        <v>7</v>
      </c>
      <c r="AA34" s="81"/>
      <c r="AB34" s="81">
        <v>6</v>
      </c>
      <c r="AC34" s="81"/>
      <c r="AD34" s="81">
        <v>8</v>
      </c>
      <c r="AE34" s="81"/>
      <c r="AF34" s="81">
        <v>7</v>
      </c>
      <c r="AG34" s="81"/>
      <c r="AH34" s="81">
        <v>7</v>
      </c>
      <c r="AI34" s="81"/>
      <c r="AJ34" s="81">
        <f>AH34*$AH$4+AF34*$AF$4+AD34*$AD$4+AB34*$AB$4+Z34*$Z$4+X34*$X$4</f>
        <v>157</v>
      </c>
      <c r="AK34" s="83">
        <f>AJ34/$AJ$4</f>
        <v>6.826086956521739</v>
      </c>
      <c r="AL34" s="83">
        <f>(AJ34+V34)/$AL$4</f>
        <v>6.488888888888889</v>
      </c>
      <c r="AM34" s="43" t="str">
        <f>IF(AL34&gt;=8.995,"XuÊt s¾c",IF(AL34&gt;=7.995,"Giái",IF(AL34&gt;=6.995,"Kh¸",IF(AL34&gt;=5.995,"TB Kh¸",IF(AL34&gt;=4.995,"Trung b×nh",IF(AL34&gt;=3.995,"YÕu",IF(AL34&lt;3.995,"KÐm")))))))</f>
        <v>TB Kh¸</v>
      </c>
      <c r="AN34" s="81">
        <f>SUM((IF(L34&gt;=5,0,$L$4)),(IF(N34&gt;=5,0,$N$4)),(IF(P34&gt;=5,0,$P$4)),(IF(R34&gt;=5,0,$R$4)),,(IF(T34&gt;=5,0,$T$4)),(IF(X34&gt;=5,0,$X$4)),(IF(Z34&gt;=5,0,$Z$4)),,(IF(AB34&gt;=5,0,$AB$4)),(IF(AD34&gt;=5,0,$AD$4)),(IF(AF34&gt;=5,0,$AF$4)),,(IF(AH34&gt;=5,0,$AH$4)))</f>
        <v>0</v>
      </c>
      <c r="AO34" s="44" t="str">
        <f>IF($AL34&lt;3.495,"Th«i häc",IF($AL34&lt;4.995,"Ngõng häc",IF($AN34&gt;25,"Ngõng häc","Lªn líp")))</f>
        <v>Lªn líp</v>
      </c>
      <c r="AP34" s="41">
        <v>7</v>
      </c>
      <c r="AQ34" s="81"/>
      <c r="AR34" s="81">
        <v>9</v>
      </c>
      <c r="AS34" s="81"/>
      <c r="AT34" s="81">
        <v>5</v>
      </c>
      <c r="AU34" s="81"/>
      <c r="AV34" s="81">
        <v>7</v>
      </c>
      <c r="AW34" s="81"/>
      <c r="AX34" s="81">
        <v>7</v>
      </c>
      <c r="AY34" s="81"/>
      <c r="AZ34" s="81">
        <v>7</v>
      </c>
      <c r="BA34" s="81"/>
      <c r="BB34" s="81">
        <v>5</v>
      </c>
      <c r="BC34" s="81"/>
      <c r="BD34" s="81">
        <v>8</v>
      </c>
      <c r="BE34" s="81"/>
      <c r="BF34" s="81">
        <f>BD34*BD$4+BB34*BB$4+AZ34*AZ$4+AX34*AX$4+AV34*AV$4+AT34*AT$4+AR34*AR$4+AP34*AP$4</f>
        <v>201</v>
      </c>
      <c r="BG34" s="96">
        <f>BF34/BF$4</f>
        <v>6.7</v>
      </c>
      <c r="BH34" s="81">
        <v>8</v>
      </c>
      <c r="BI34" s="81"/>
      <c r="BJ34" s="81">
        <v>5</v>
      </c>
      <c r="BK34" s="81"/>
      <c r="BL34" s="81">
        <v>5</v>
      </c>
      <c r="BM34" s="81"/>
      <c r="BN34" s="81">
        <v>8</v>
      </c>
      <c r="BO34" s="81"/>
      <c r="BP34" s="81">
        <v>7</v>
      </c>
      <c r="BQ34" s="81"/>
      <c r="BR34" s="81">
        <v>7</v>
      </c>
      <c r="BS34" s="81"/>
      <c r="BT34" s="81">
        <v>8</v>
      </c>
      <c r="BU34" s="121"/>
      <c r="BV34" s="81">
        <f>BT34*BT$4+BR34*BR$4+BP34*BP$4+BN34*BN$4+BL34*BL$4+BJ34*BJ$4+BH34*BH$4</f>
        <v>176</v>
      </c>
      <c r="BW34" s="82">
        <f>BV34/BV$4</f>
        <v>6.769230769230769</v>
      </c>
      <c r="BX34" s="82">
        <f>(BV34+BF34)/BX$4</f>
        <v>6.732142857142857</v>
      </c>
      <c r="BY34" s="148" t="s">
        <v>568</v>
      </c>
      <c r="BZ34" s="148" t="s">
        <v>522</v>
      </c>
      <c r="CA34" s="81">
        <v>8</v>
      </c>
      <c r="CB34" s="81"/>
      <c r="CC34" s="81">
        <v>9</v>
      </c>
      <c r="CD34" s="81"/>
      <c r="CE34" s="81">
        <v>8</v>
      </c>
      <c r="CF34" s="81"/>
      <c r="CG34" s="81">
        <v>7</v>
      </c>
      <c r="CH34" s="81"/>
      <c r="CI34" s="81">
        <v>8</v>
      </c>
      <c r="CJ34" s="81"/>
      <c r="CK34" s="81">
        <v>5</v>
      </c>
      <c r="CL34" s="81"/>
      <c r="CM34" s="81">
        <v>7</v>
      </c>
      <c r="CN34" s="81"/>
      <c r="CO34" s="81">
        <f>CM34*CM$4+CK34*CK$4+CI34*CI$4+CG34*CG$4+CE34*CE$4+CC34*CC$4+CA34*CA$4</f>
        <v>233</v>
      </c>
      <c r="CP34" s="82">
        <f>CO34/CO$4</f>
        <v>7.28125</v>
      </c>
      <c r="CQ34" s="81">
        <v>7</v>
      </c>
      <c r="CR34" s="81"/>
      <c r="CS34" s="81">
        <v>9</v>
      </c>
      <c r="CT34" s="81"/>
      <c r="CU34" s="81">
        <v>8</v>
      </c>
      <c r="CV34" s="81"/>
      <c r="CW34" s="81">
        <v>9</v>
      </c>
      <c r="CX34" s="81"/>
      <c r="CY34" s="81">
        <v>7</v>
      </c>
      <c r="CZ34" s="81"/>
      <c r="DA34" s="81">
        <f>CY34*CY$4+CW34*CW$4+CU34*CU$4+CS34*CS$4+CQ34*CQ$4</f>
        <v>183</v>
      </c>
      <c r="DB34" s="82">
        <f>DA34/DA$4</f>
        <v>7.956521739130435</v>
      </c>
      <c r="DC34" s="82">
        <f>(DA34+CO34)/DC$4</f>
        <v>7.5636363636363635</v>
      </c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</row>
    <row r="35" spans="1:120" ht="15.75">
      <c r="A35" s="4">
        <v>47</v>
      </c>
      <c r="B35" s="13" t="s">
        <v>121</v>
      </c>
      <c r="C35" s="24" t="s">
        <v>407</v>
      </c>
      <c r="D35" s="11">
        <v>33635</v>
      </c>
      <c r="E35" s="4" t="s">
        <v>101</v>
      </c>
      <c r="F35" s="13" t="s">
        <v>24</v>
      </c>
      <c r="G35" s="17" t="s">
        <v>62</v>
      </c>
      <c r="H35" s="81">
        <v>7</v>
      </c>
      <c r="I35" s="81"/>
      <c r="J35" s="81">
        <v>6</v>
      </c>
      <c r="K35" s="81"/>
      <c r="L35" s="81">
        <v>6</v>
      </c>
      <c r="M35" s="81">
        <v>4</v>
      </c>
      <c r="N35" s="81">
        <v>5</v>
      </c>
      <c r="O35" s="81"/>
      <c r="P35" s="81">
        <v>5</v>
      </c>
      <c r="Q35" s="81"/>
      <c r="R35" s="81">
        <v>5</v>
      </c>
      <c r="S35" s="81">
        <v>4</v>
      </c>
      <c r="T35" s="81">
        <v>8</v>
      </c>
      <c r="U35" s="81"/>
      <c r="V35" s="81">
        <f>T35*$T$4+R35*$R$4+P35*$P$4+N35*$N$4+L35*$L$4</f>
        <v>129</v>
      </c>
      <c r="W35" s="83">
        <f>V35/$V$4</f>
        <v>5.863636363636363</v>
      </c>
      <c r="X35" s="81">
        <v>6</v>
      </c>
      <c r="Y35" s="81"/>
      <c r="Z35" s="81">
        <v>7</v>
      </c>
      <c r="AA35" s="81"/>
      <c r="AB35" s="81">
        <v>6</v>
      </c>
      <c r="AC35" s="81"/>
      <c r="AD35" s="81">
        <v>5</v>
      </c>
      <c r="AE35" s="81"/>
      <c r="AF35" s="81">
        <v>5</v>
      </c>
      <c r="AG35" s="81"/>
      <c r="AH35" s="81">
        <v>7</v>
      </c>
      <c r="AI35" s="81"/>
      <c r="AJ35" s="81">
        <f>AH35*$AH$4+AF35*$AF$4+AD35*$AD$4+AB35*$AB$4+Z35*$Z$4+X35*$X$4</f>
        <v>138</v>
      </c>
      <c r="AK35" s="83">
        <f>AJ35/$AJ$4</f>
        <v>6</v>
      </c>
      <c r="AL35" s="83">
        <f>(AJ35+V35)/$AL$4</f>
        <v>5.933333333333334</v>
      </c>
      <c r="AM35" s="43" t="str">
        <f>IF(AL35&gt;=8.995,"XuÊt s¾c",IF(AL35&gt;=7.995,"Giái",IF(AL35&gt;=6.995,"Kh¸",IF(AL35&gt;=5.995,"TB Kh¸",IF(AL35&gt;=4.995,"Trung b×nh",IF(AL35&gt;=3.995,"YÕu",IF(AL35&lt;3.995,"KÐm")))))))</f>
        <v>Trung b×nh</v>
      </c>
      <c r="AN35" s="81">
        <f>SUM((IF(L35&gt;=5,0,$L$4)),(IF(N35&gt;=5,0,$N$4)),(IF(P35&gt;=5,0,$P$4)),(IF(R35&gt;=5,0,$R$4)),,(IF(T35&gt;=5,0,$T$4)),(IF(X35&gt;=5,0,$X$4)),(IF(Z35&gt;=5,0,$Z$4)),,(IF(AB35&gt;=5,0,$AB$4)),(IF(AD35&gt;=5,0,$AD$4)),(IF(AF35&gt;=5,0,$AF$4)),,(IF(AH35&gt;=5,0,$AH$4)))</f>
        <v>0</v>
      </c>
      <c r="AO35" s="44" t="str">
        <f>IF($AL35&lt;3.495,"Th«i häc",IF($AL35&lt;4.995,"Ngõng häc",IF($AN35&gt;25,"Ngõng häc","Lªn líp")))</f>
        <v>Lªn líp</v>
      </c>
      <c r="AP35" s="41">
        <v>7</v>
      </c>
      <c r="AQ35" s="81"/>
      <c r="AR35" s="81">
        <v>6</v>
      </c>
      <c r="AS35" s="81"/>
      <c r="AT35" s="81">
        <v>6</v>
      </c>
      <c r="AU35" s="81"/>
      <c r="AV35" s="81">
        <v>6</v>
      </c>
      <c r="AW35" s="81"/>
      <c r="AX35" s="81">
        <v>6</v>
      </c>
      <c r="AY35" s="81"/>
      <c r="AZ35" s="81">
        <v>5</v>
      </c>
      <c r="BA35" s="81"/>
      <c r="BB35" s="81">
        <v>5</v>
      </c>
      <c r="BC35" s="81">
        <v>4</v>
      </c>
      <c r="BD35" s="81">
        <v>7</v>
      </c>
      <c r="BE35" s="81"/>
      <c r="BF35" s="81">
        <f>BD35*BD$4+BB35*BB$4+AZ35*AZ$4+AX35*AX$4+AV35*AV$4+AT35*AT$4+AR35*AR$4+AP35*AP$4</f>
        <v>180</v>
      </c>
      <c r="BG35" s="96">
        <f>BF35/BF$4</f>
        <v>6</v>
      </c>
      <c r="BH35" s="81">
        <v>6</v>
      </c>
      <c r="BI35" s="81"/>
      <c r="BJ35" s="81">
        <v>7</v>
      </c>
      <c r="BK35" s="81"/>
      <c r="BL35" s="81">
        <v>5</v>
      </c>
      <c r="BM35" s="81"/>
      <c r="BN35" s="81">
        <v>6</v>
      </c>
      <c r="BO35" s="81"/>
      <c r="BP35" s="81">
        <v>7</v>
      </c>
      <c r="BQ35" s="81"/>
      <c r="BR35" s="81">
        <v>9</v>
      </c>
      <c r="BS35" s="81"/>
      <c r="BT35" s="81">
        <v>7</v>
      </c>
      <c r="BU35" s="121"/>
      <c r="BV35" s="81">
        <f>BT35*BT$4+BR35*BR$4+BP35*BP$4+BN35*BN$4+BL35*BL$4+BJ35*BJ$4+BH35*BH$4</f>
        <v>173</v>
      </c>
      <c r="BW35" s="82">
        <f>BV35/BV$4</f>
        <v>6.653846153846154</v>
      </c>
      <c r="BX35" s="82">
        <f>(BV35+BF35)/BX$4</f>
        <v>6.303571428571429</v>
      </c>
      <c r="BY35" s="148" t="s">
        <v>568</v>
      </c>
      <c r="BZ35" s="148" t="s">
        <v>522</v>
      </c>
      <c r="CA35" s="81">
        <v>6</v>
      </c>
      <c r="CB35" s="81"/>
      <c r="CC35" s="81">
        <v>6</v>
      </c>
      <c r="CD35" s="81"/>
      <c r="CE35" s="81">
        <v>7</v>
      </c>
      <c r="CF35" s="81"/>
      <c r="CG35" s="81">
        <v>7</v>
      </c>
      <c r="CH35" s="81"/>
      <c r="CI35" s="81">
        <v>6</v>
      </c>
      <c r="CJ35" s="81"/>
      <c r="CK35" s="81">
        <v>6</v>
      </c>
      <c r="CL35" s="81"/>
      <c r="CM35" s="81">
        <v>8</v>
      </c>
      <c r="CN35" s="81"/>
      <c r="CO35" s="81">
        <f>CM35*CM$4+CK35*CK$4+CI35*CI$4+CG35*CG$4+CE35*CE$4+CC35*CC$4+CA35*CA$4</f>
        <v>213</v>
      </c>
      <c r="CP35" s="82">
        <f>CO35/CO$4</f>
        <v>6.65625</v>
      </c>
      <c r="CQ35" s="81">
        <v>7</v>
      </c>
      <c r="CR35" s="81"/>
      <c r="CS35" s="81">
        <v>8</v>
      </c>
      <c r="CT35" s="81"/>
      <c r="CU35" s="81">
        <v>8</v>
      </c>
      <c r="CV35" s="81"/>
      <c r="CW35" s="81">
        <v>9</v>
      </c>
      <c r="CX35" s="81"/>
      <c r="CY35" s="81">
        <v>8</v>
      </c>
      <c r="CZ35" s="81"/>
      <c r="DA35" s="81">
        <f>CY35*CY$4+CW35*CW$4+CU35*CU$4+CS35*CS$4+CQ35*CQ$4</f>
        <v>183</v>
      </c>
      <c r="DB35" s="82">
        <f>DA35/DA$4</f>
        <v>7.956521739130435</v>
      </c>
      <c r="DC35" s="82">
        <f>(DA35+CO35)/DC$4</f>
        <v>7.2</v>
      </c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</row>
    <row r="36" spans="1:120" ht="15.75">
      <c r="A36" s="4">
        <v>51</v>
      </c>
      <c r="B36" s="13" t="s">
        <v>134</v>
      </c>
      <c r="C36" s="24" t="s">
        <v>409</v>
      </c>
      <c r="D36" s="11">
        <v>33512</v>
      </c>
      <c r="E36" s="4" t="s">
        <v>101</v>
      </c>
      <c r="F36" s="13" t="s">
        <v>26</v>
      </c>
      <c r="G36" s="17" t="s">
        <v>68</v>
      </c>
      <c r="H36" s="81">
        <v>7</v>
      </c>
      <c r="I36" s="81"/>
      <c r="J36" s="81">
        <v>6</v>
      </c>
      <c r="K36" s="81"/>
      <c r="L36" s="81">
        <v>6</v>
      </c>
      <c r="M36" s="81"/>
      <c r="N36" s="81">
        <v>5</v>
      </c>
      <c r="O36" s="81"/>
      <c r="P36" s="81">
        <v>6</v>
      </c>
      <c r="Q36" s="81"/>
      <c r="R36" s="81">
        <v>6</v>
      </c>
      <c r="S36" s="81"/>
      <c r="T36" s="81">
        <v>8</v>
      </c>
      <c r="U36" s="81"/>
      <c r="V36" s="81">
        <f>T36*$T$4+R36*$R$4+P36*$P$4+N36*$N$4+L36*$L$4</f>
        <v>137</v>
      </c>
      <c r="W36" s="83">
        <f>V36/$V$4</f>
        <v>6.2272727272727275</v>
      </c>
      <c r="X36" s="81">
        <v>7</v>
      </c>
      <c r="Y36" s="81"/>
      <c r="Z36" s="81">
        <v>7</v>
      </c>
      <c r="AA36" s="81"/>
      <c r="AB36" s="81">
        <v>6</v>
      </c>
      <c r="AC36" s="81"/>
      <c r="AD36" s="81">
        <v>7</v>
      </c>
      <c r="AE36" s="81"/>
      <c r="AF36" s="81">
        <v>6</v>
      </c>
      <c r="AG36" s="81"/>
      <c r="AH36" s="81">
        <v>5</v>
      </c>
      <c r="AI36" s="81"/>
      <c r="AJ36" s="81">
        <f>AH36*$AH$4+AF36*$AF$4+AD36*$AD$4+AB36*$AB$4+Z36*$Z$4+X36*$X$4</f>
        <v>142</v>
      </c>
      <c r="AK36" s="83">
        <f>AJ36/$AJ$4</f>
        <v>6.173913043478261</v>
      </c>
      <c r="AL36" s="83">
        <f>(AJ36+V36)/$AL$4</f>
        <v>6.2</v>
      </c>
      <c r="AM36" s="43" t="str">
        <f>IF(AL36&gt;=8.995,"XuÊt s¾c",IF(AL36&gt;=7.995,"Giái",IF(AL36&gt;=6.995,"Kh¸",IF(AL36&gt;=5.995,"TB Kh¸",IF(AL36&gt;=4.995,"Trung b×nh",IF(AL36&gt;=3.995,"YÕu",IF(AL36&lt;3.995,"KÐm")))))))</f>
        <v>TB Kh¸</v>
      </c>
      <c r="AN36" s="81">
        <f>SUM((IF(L36&gt;=5,0,$L$4)),(IF(N36&gt;=5,0,$N$4)),(IF(P36&gt;=5,0,$P$4)),(IF(R36&gt;=5,0,$R$4)),,(IF(T36&gt;=5,0,$T$4)),(IF(X36&gt;=5,0,$X$4)),(IF(Z36&gt;=5,0,$Z$4)),,(IF(AB36&gt;=5,0,$AB$4)),(IF(AD36&gt;=5,0,$AD$4)),(IF(AF36&gt;=5,0,$AF$4)),,(IF(AH36&gt;=5,0,$AH$4)))</f>
        <v>0</v>
      </c>
      <c r="AO36" s="44" t="str">
        <f>IF($AL36&lt;3.495,"Th«i häc",IF($AL36&lt;4.995,"Ngõng häc",IF($AN36&gt;25,"Ngõng häc","Lªn líp")))</f>
        <v>Lªn líp</v>
      </c>
      <c r="AP36" s="41">
        <v>8</v>
      </c>
      <c r="AQ36" s="81"/>
      <c r="AR36" s="81">
        <v>6</v>
      </c>
      <c r="AS36" s="81"/>
      <c r="AT36" s="81">
        <v>6</v>
      </c>
      <c r="AU36" s="81">
        <v>4</v>
      </c>
      <c r="AV36" s="81">
        <v>6</v>
      </c>
      <c r="AW36" s="81"/>
      <c r="AX36" s="81">
        <v>6</v>
      </c>
      <c r="AY36" s="81"/>
      <c r="AZ36" s="81">
        <v>7</v>
      </c>
      <c r="BA36" s="81"/>
      <c r="BB36" s="81">
        <v>5</v>
      </c>
      <c r="BC36" s="81"/>
      <c r="BD36" s="81">
        <v>7</v>
      </c>
      <c r="BE36" s="81"/>
      <c r="BF36" s="81">
        <f>BD36*BD$4+BB36*BB$4+AZ36*AZ$4+AX36*AX$4+AV36*AV$4+AT36*AT$4+AR36*AR$4+AP36*AP$4</f>
        <v>193</v>
      </c>
      <c r="BG36" s="96">
        <f>BF36/BF$4</f>
        <v>6.433333333333334</v>
      </c>
      <c r="BH36" s="81">
        <v>6</v>
      </c>
      <c r="BI36" s="81"/>
      <c r="BJ36" s="81">
        <v>7</v>
      </c>
      <c r="BK36" s="81"/>
      <c r="BL36" s="81">
        <v>5</v>
      </c>
      <c r="BM36" s="81"/>
      <c r="BN36" s="81">
        <v>7</v>
      </c>
      <c r="BO36" s="81"/>
      <c r="BP36" s="81">
        <v>6</v>
      </c>
      <c r="BQ36" s="81"/>
      <c r="BR36" s="81">
        <v>9</v>
      </c>
      <c r="BS36" s="81"/>
      <c r="BT36" s="81">
        <v>8</v>
      </c>
      <c r="BU36" s="121"/>
      <c r="BV36" s="81">
        <f>BT36*BT$4+BR36*BR$4+BP36*BP$4+BN36*BN$4+BL36*BL$4+BJ36*BJ$4+BH36*BH$4</f>
        <v>175</v>
      </c>
      <c r="BW36" s="82">
        <f>BV36/BV$4</f>
        <v>6.730769230769231</v>
      </c>
      <c r="BX36" s="82">
        <f>(BV36+BF36)/BX$4</f>
        <v>6.571428571428571</v>
      </c>
      <c r="BY36" s="148" t="s">
        <v>568</v>
      </c>
      <c r="BZ36" s="148" t="s">
        <v>522</v>
      </c>
      <c r="CA36" s="81">
        <v>9</v>
      </c>
      <c r="CB36" s="81"/>
      <c r="CC36" s="81">
        <v>9</v>
      </c>
      <c r="CD36" s="81"/>
      <c r="CE36" s="81">
        <v>8</v>
      </c>
      <c r="CF36" s="81"/>
      <c r="CG36" s="81">
        <v>9</v>
      </c>
      <c r="CH36" s="81"/>
      <c r="CI36" s="81">
        <v>7</v>
      </c>
      <c r="CJ36" s="81"/>
      <c r="CK36" s="81">
        <v>8</v>
      </c>
      <c r="CL36" s="81"/>
      <c r="CM36" s="81">
        <v>9</v>
      </c>
      <c r="CN36" s="81"/>
      <c r="CO36" s="81">
        <f>CM36*CM$4+CK36*CK$4+CI36*CI$4+CG36*CG$4+CE36*CE$4+CC36*CC$4+CA36*CA$4</f>
        <v>272</v>
      </c>
      <c r="CP36" s="82">
        <f>CO36/CO$4</f>
        <v>8.5</v>
      </c>
      <c r="CQ36" s="81">
        <v>7</v>
      </c>
      <c r="CR36" s="81"/>
      <c r="CS36" s="81">
        <v>8</v>
      </c>
      <c r="CT36" s="81"/>
      <c r="CU36" s="81">
        <v>8</v>
      </c>
      <c r="CV36" s="81"/>
      <c r="CW36" s="81">
        <v>9</v>
      </c>
      <c r="CX36" s="81"/>
      <c r="CY36" s="81">
        <v>8</v>
      </c>
      <c r="CZ36" s="81"/>
      <c r="DA36" s="81">
        <f>CY36*CY$4+CW36*CW$4+CU36*CU$4+CS36*CS$4+CQ36*CQ$4</f>
        <v>183</v>
      </c>
      <c r="DB36" s="82">
        <f>DA36/DA$4</f>
        <v>7.956521739130435</v>
      </c>
      <c r="DC36" s="82">
        <f>(DA36+CO36)/DC$4</f>
        <v>8.272727272727273</v>
      </c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</row>
    <row r="37" spans="1:120" ht="15.75">
      <c r="A37" s="4">
        <v>69</v>
      </c>
      <c r="B37" s="13" t="s">
        <v>121</v>
      </c>
      <c r="C37" s="24" t="s">
        <v>425</v>
      </c>
      <c r="D37" s="11">
        <v>33524</v>
      </c>
      <c r="E37" s="4" t="s">
        <v>101</v>
      </c>
      <c r="F37" s="13" t="s">
        <v>23</v>
      </c>
      <c r="G37" s="17" t="s">
        <v>62</v>
      </c>
      <c r="H37" s="81">
        <v>7</v>
      </c>
      <c r="I37" s="81"/>
      <c r="J37" s="81">
        <v>6</v>
      </c>
      <c r="K37" s="81"/>
      <c r="L37" s="81">
        <v>6</v>
      </c>
      <c r="M37" s="81"/>
      <c r="N37" s="81">
        <v>5</v>
      </c>
      <c r="O37" s="81"/>
      <c r="P37" s="81">
        <v>5</v>
      </c>
      <c r="Q37" s="81"/>
      <c r="R37" s="81">
        <v>8</v>
      </c>
      <c r="S37" s="81"/>
      <c r="T37" s="81">
        <v>6</v>
      </c>
      <c r="U37" s="81"/>
      <c r="V37" s="81">
        <f>T37*$T$4+R37*$R$4+P37*$P$4+N37*$N$4+L37*$L$4</f>
        <v>136</v>
      </c>
      <c r="W37" s="83">
        <f>V37/$V$4</f>
        <v>6.181818181818182</v>
      </c>
      <c r="X37" s="81">
        <v>6</v>
      </c>
      <c r="Y37" s="81"/>
      <c r="Z37" s="81">
        <v>7</v>
      </c>
      <c r="AA37" s="81"/>
      <c r="AB37" s="81">
        <v>5</v>
      </c>
      <c r="AC37" s="81"/>
      <c r="AD37" s="81">
        <v>8</v>
      </c>
      <c r="AE37" s="81"/>
      <c r="AF37" s="81">
        <v>5</v>
      </c>
      <c r="AG37" s="81"/>
      <c r="AH37" s="81">
        <v>8</v>
      </c>
      <c r="AI37" s="81"/>
      <c r="AJ37" s="81">
        <f>AH37*$AH$4+AF37*$AF$4+AD37*$AD$4+AB37*$AB$4+Z37*$Z$4+X37*$X$4</f>
        <v>148</v>
      </c>
      <c r="AK37" s="83">
        <f>AJ37/$AJ$4</f>
        <v>6.434782608695652</v>
      </c>
      <c r="AL37" s="83">
        <f>(AJ37+V37)/$AL$4</f>
        <v>6.311111111111111</v>
      </c>
      <c r="AM37" s="43" t="str">
        <f>IF(AL37&gt;=8.995,"XuÊt s¾c",IF(AL37&gt;=7.995,"Giái",IF(AL37&gt;=6.995,"Kh¸",IF(AL37&gt;=5.995,"TB Kh¸",IF(AL37&gt;=4.995,"Trung b×nh",IF(AL37&gt;=3.995,"YÕu",IF(AL37&lt;3.995,"KÐm")))))))</f>
        <v>TB Kh¸</v>
      </c>
      <c r="AN37" s="81">
        <f>SUM((IF(L37&gt;=5,0,$L$4)),(IF(N37&gt;=5,0,$N$4)),(IF(P37&gt;=5,0,$P$4)),(IF(R37&gt;=5,0,$R$4)),,(IF(T37&gt;=5,0,$T$4)),(IF(X37&gt;=5,0,$X$4)),(IF(Z37&gt;=5,0,$Z$4)),,(IF(AB37&gt;=5,0,$AB$4)),(IF(AD37&gt;=5,0,$AD$4)),(IF(AF37&gt;=5,0,$AF$4)),,(IF(AH37&gt;=5,0,$AH$4)))</f>
        <v>0</v>
      </c>
      <c r="AO37" s="44" t="str">
        <f>IF($AL37&lt;3.495,"Th«i häc",IF($AL37&lt;4.995,"Ngõng häc",IF($AN37&gt;25,"Ngõng häc","Lªn líp")))</f>
        <v>Lªn líp</v>
      </c>
      <c r="AP37" s="41">
        <v>6</v>
      </c>
      <c r="AQ37" s="81"/>
      <c r="AR37" s="81">
        <v>6</v>
      </c>
      <c r="AS37" s="81"/>
      <c r="AT37" s="81">
        <v>6</v>
      </c>
      <c r="AU37" s="81"/>
      <c r="AV37" s="81">
        <v>6</v>
      </c>
      <c r="AW37" s="81"/>
      <c r="AX37" s="81">
        <v>7</v>
      </c>
      <c r="AY37" s="81"/>
      <c r="AZ37" s="81">
        <v>7</v>
      </c>
      <c r="BA37" s="81"/>
      <c r="BB37" s="81">
        <v>7</v>
      </c>
      <c r="BC37" s="81"/>
      <c r="BD37" s="81">
        <v>7</v>
      </c>
      <c r="BE37" s="81"/>
      <c r="BF37" s="81">
        <f>BD37*BD$4+BB37*BB$4+AZ37*AZ$4+AX37*AX$4+AV37*AV$4+AT37*AT$4+AR37*AR$4+AP37*AP$4</f>
        <v>194</v>
      </c>
      <c r="BG37" s="96">
        <f>BF37/BF$4</f>
        <v>6.466666666666667</v>
      </c>
      <c r="BH37" s="81">
        <v>8</v>
      </c>
      <c r="BI37" s="81"/>
      <c r="BJ37" s="81">
        <v>7</v>
      </c>
      <c r="BK37" s="81"/>
      <c r="BL37" s="81">
        <v>6</v>
      </c>
      <c r="BM37" s="81"/>
      <c r="BN37" s="81">
        <v>8</v>
      </c>
      <c r="BO37" s="81"/>
      <c r="BP37" s="81">
        <v>8</v>
      </c>
      <c r="BQ37" s="81"/>
      <c r="BR37" s="81">
        <v>8</v>
      </c>
      <c r="BS37" s="81"/>
      <c r="BT37" s="81">
        <v>7</v>
      </c>
      <c r="BU37" s="121"/>
      <c r="BV37" s="81">
        <f>BT37*BT$4+BR37*BR$4+BP37*BP$4+BN37*BN$4+BL37*BL$4+BJ37*BJ$4+BH37*BH$4</f>
        <v>193</v>
      </c>
      <c r="BW37" s="82">
        <f>BV37/BV$4</f>
        <v>7.423076923076923</v>
      </c>
      <c r="BX37" s="82">
        <f>(BV37+BF37)/BX$4</f>
        <v>6.910714285714286</v>
      </c>
      <c r="BY37" s="148" t="s">
        <v>568</v>
      </c>
      <c r="BZ37" s="148" t="s">
        <v>522</v>
      </c>
      <c r="CA37" s="81">
        <v>6</v>
      </c>
      <c r="CB37" s="81"/>
      <c r="CC37" s="81">
        <v>9</v>
      </c>
      <c r="CD37" s="81"/>
      <c r="CE37" s="81">
        <v>7</v>
      </c>
      <c r="CF37" s="81"/>
      <c r="CG37" s="81">
        <v>7</v>
      </c>
      <c r="CH37" s="81"/>
      <c r="CI37" s="81">
        <v>8</v>
      </c>
      <c r="CJ37" s="81"/>
      <c r="CK37" s="81">
        <v>7</v>
      </c>
      <c r="CL37" s="81"/>
      <c r="CM37" s="81">
        <v>9</v>
      </c>
      <c r="CN37" s="81"/>
      <c r="CO37" s="81">
        <f>CM37*CM$4+CK37*CK$4+CI37*CI$4+CG37*CG$4+CE37*CE$4+CC37*CC$4+CA37*CA$4</f>
        <v>244</v>
      </c>
      <c r="CP37" s="82">
        <f>CO37/CO$4</f>
        <v>7.625</v>
      </c>
      <c r="CQ37" s="81">
        <v>7</v>
      </c>
      <c r="CR37" s="81"/>
      <c r="CS37" s="81">
        <v>8</v>
      </c>
      <c r="CT37" s="81"/>
      <c r="CU37" s="81">
        <v>8</v>
      </c>
      <c r="CV37" s="81"/>
      <c r="CW37" s="81">
        <v>9</v>
      </c>
      <c r="CX37" s="81"/>
      <c r="CY37" s="81">
        <v>8</v>
      </c>
      <c r="CZ37" s="81"/>
      <c r="DA37" s="81">
        <f>CY37*CY$4+CW37*CW$4+CU37*CU$4+CS37*CS$4+CQ37*CQ$4</f>
        <v>183</v>
      </c>
      <c r="DB37" s="82">
        <f>DA37/DA$4</f>
        <v>7.956521739130435</v>
      </c>
      <c r="DC37" s="82">
        <f>(DA37+CO37)/DC$4</f>
        <v>7.763636363636364</v>
      </c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</row>
    <row r="38" spans="1:120" ht="15.75">
      <c r="A38" s="4">
        <v>6</v>
      </c>
      <c r="B38" s="13" t="s">
        <v>121</v>
      </c>
      <c r="C38" s="24" t="s">
        <v>65</v>
      </c>
      <c r="D38" s="11">
        <v>33248</v>
      </c>
      <c r="E38" s="4" t="s">
        <v>101</v>
      </c>
      <c r="F38" s="13" t="s">
        <v>19</v>
      </c>
      <c r="G38" s="17" t="s">
        <v>68</v>
      </c>
      <c r="H38" s="81">
        <v>7</v>
      </c>
      <c r="I38" s="81"/>
      <c r="J38" s="81">
        <v>7</v>
      </c>
      <c r="K38" s="81"/>
      <c r="L38" s="81">
        <v>6</v>
      </c>
      <c r="M38" s="81"/>
      <c r="N38" s="81">
        <v>6</v>
      </c>
      <c r="O38" s="81"/>
      <c r="P38" s="81">
        <v>7</v>
      </c>
      <c r="Q38" s="81"/>
      <c r="R38" s="81">
        <v>8</v>
      </c>
      <c r="S38" s="81"/>
      <c r="T38" s="81">
        <v>7</v>
      </c>
      <c r="U38" s="81"/>
      <c r="V38" s="81">
        <f>T38*$T$4+R38*$R$4+P38*$P$4+N38*$N$4+L38*$L$4</f>
        <v>149</v>
      </c>
      <c r="W38" s="83">
        <f>V38/$V$4</f>
        <v>6.7727272727272725</v>
      </c>
      <c r="X38" s="81">
        <v>7</v>
      </c>
      <c r="Y38" s="81"/>
      <c r="Z38" s="81">
        <v>8</v>
      </c>
      <c r="AA38" s="81"/>
      <c r="AB38" s="81">
        <v>6</v>
      </c>
      <c r="AC38" s="81"/>
      <c r="AD38" s="81">
        <v>7</v>
      </c>
      <c r="AE38" s="81"/>
      <c r="AF38" s="81">
        <v>5</v>
      </c>
      <c r="AG38" s="81"/>
      <c r="AH38" s="81">
        <v>8</v>
      </c>
      <c r="AI38" s="81"/>
      <c r="AJ38" s="81">
        <f>AH38*$AH$4+AF38*$AF$4+AD38*$AD$4+AB38*$AB$4+Z38*$Z$4+X38*$X$4</f>
        <v>155</v>
      </c>
      <c r="AK38" s="83">
        <f>AJ38/$AJ$4</f>
        <v>6.739130434782608</v>
      </c>
      <c r="AL38" s="83">
        <f>(AJ38+V38)/$AL$4</f>
        <v>6.7555555555555555</v>
      </c>
      <c r="AM38" s="43" t="str">
        <f>IF(AL38&gt;=8.995,"XuÊt s¾c",IF(AL38&gt;=7.995,"Giái",IF(AL38&gt;=6.995,"Kh¸",IF(AL38&gt;=5.995,"TB Kh¸",IF(AL38&gt;=4.995,"Trung b×nh",IF(AL38&gt;=3.995,"YÕu",IF(AL38&lt;3.995,"KÐm")))))))</f>
        <v>TB Kh¸</v>
      </c>
      <c r="AN38" s="81">
        <f>SUM((IF(L38&gt;=5,0,$L$4)),(IF(N38&gt;=5,0,$N$4)),(IF(P38&gt;=5,0,$P$4)),(IF(R38&gt;=5,0,$R$4)),,(IF(T38&gt;=5,0,$T$4)),(IF(X38&gt;=5,0,$X$4)),(IF(Z38&gt;=5,0,$Z$4)),,(IF(AB38&gt;=5,0,$AB$4)),(IF(AD38&gt;=5,0,$AD$4)),(IF(AF38&gt;=5,0,$AF$4)),,(IF(AH38&gt;=5,0,$AH$4)))</f>
        <v>0</v>
      </c>
      <c r="AO38" s="44" t="str">
        <f>IF($AL38&lt;3.495,"Th«i häc",IF($AL38&lt;4.995,"Ngõng häc",IF($AN38&gt;25,"Ngõng häc","Lªn líp")))</f>
        <v>Lªn líp</v>
      </c>
      <c r="AP38" s="41">
        <v>8</v>
      </c>
      <c r="AQ38" s="81"/>
      <c r="AR38" s="81">
        <v>5</v>
      </c>
      <c r="AS38" s="81">
        <v>4</v>
      </c>
      <c r="AT38" s="81">
        <v>7</v>
      </c>
      <c r="AU38" s="81"/>
      <c r="AV38" s="81">
        <v>6</v>
      </c>
      <c r="AW38" s="81"/>
      <c r="AX38" s="81">
        <v>6</v>
      </c>
      <c r="AY38" s="81"/>
      <c r="AZ38" s="81">
        <v>8</v>
      </c>
      <c r="BA38" s="81"/>
      <c r="BB38" s="81">
        <v>5</v>
      </c>
      <c r="BC38" s="81"/>
      <c r="BD38" s="81">
        <v>8</v>
      </c>
      <c r="BE38" s="81"/>
      <c r="BF38" s="81">
        <f>BD38*BD$4+BB38*BB$4+AZ38*AZ$4+AX38*AX$4+AV38*AV$4+AT38*AT$4+AR38*AR$4+AP38*AP$4</f>
        <v>202</v>
      </c>
      <c r="BG38" s="96">
        <f>BF38/BF$4</f>
        <v>6.733333333333333</v>
      </c>
      <c r="BH38" s="81">
        <v>7</v>
      </c>
      <c r="BI38" s="81"/>
      <c r="BJ38" s="81">
        <v>7</v>
      </c>
      <c r="BK38" s="81"/>
      <c r="BL38" s="81">
        <v>5</v>
      </c>
      <c r="BM38" s="81"/>
      <c r="BN38" s="81">
        <v>7</v>
      </c>
      <c r="BO38" s="81"/>
      <c r="BP38" s="81">
        <v>6</v>
      </c>
      <c r="BQ38" s="81"/>
      <c r="BR38" s="81">
        <v>9</v>
      </c>
      <c r="BS38" s="81"/>
      <c r="BT38" s="81">
        <v>8</v>
      </c>
      <c r="BU38" s="121"/>
      <c r="BV38" s="81">
        <f>BT38*BT$4+BR38*BR$4+BP38*BP$4+BN38*BN$4+BL38*BL$4+BJ38*BJ$4+BH38*BH$4</f>
        <v>178</v>
      </c>
      <c r="BW38" s="82">
        <f>BV38/BV$4</f>
        <v>6.846153846153846</v>
      </c>
      <c r="BX38" s="82">
        <f>(BV38+BF38)/BX$4</f>
        <v>6.785714285714286</v>
      </c>
      <c r="BY38" s="148" t="s">
        <v>568</v>
      </c>
      <c r="BZ38" s="148" t="s">
        <v>522</v>
      </c>
      <c r="CA38" s="81">
        <v>8</v>
      </c>
      <c r="CB38" s="81"/>
      <c r="CC38" s="81">
        <v>9</v>
      </c>
      <c r="CD38" s="81"/>
      <c r="CE38" s="81">
        <v>8</v>
      </c>
      <c r="CF38" s="81"/>
      <c r="CG38" s="81">
        <v>8</v>
      </c>
      <c r="CH38" s="81"/>
      <c r="CI38" s="81">
        <v>7</v>
      </c>
      <c r="CJ38" s="81"/>
      <c r="CK38" s="81">
        <v>7</v>
      </c>
      <c r="CL38" s="81"/>
      <c r="CM38" s="81">
        <v>8</v>
      </c>
      <c r="CN38" s="81"/>
      <c r="CO38" s="81">
        <f>CM38*CM$4+CK38*CK$4+CI38*CI$4+CG38*CG$4+CE38*CE$4+CC38*CC$4+CA38*CA$4</f>
        <v>251</v>
      </c>
      <c r="CP38" s="82">
        <f>CO38/CO$4</f>
        <v>7.84375</v>
      </c>
      <c r="CQ38" s="81">
        <v>8</v>
      </c>
      <c r="CR38" s="81"/>
      <c r="CS38" s="81">
        <v>8</v>
      </c>
      <c r="CT38" s="81"/>
      <c r="CU38" s="81">
        <v>9</v>
      </c>
      <c r="CV38" s="81"/>
      <c r="CW38" s="81">
        <v>8</v>
      </c>
      <c r="CX38" s="81"/>
      <c r="CY38" s="81">
        <v>7</v>
      </c>
      <c r="CZ38" s="81"/>
      <c r="DA38" s="81">
        <f>CY38*CY$4+CW38*CW$4+CU38*CU$4+CS38*CS$4+CQ38*CQ$4</f>
        <v>182</v>
      </c>
      <c r="DB38" s="82">
        <f>DA38/DA$4</f>
        <v>7.913043478260869</v>
      </c>
      <c r="DC38" s="82">
        <f>(DA38+CO38)/DC$4</f>
        <v>7.872727272727273</v>
      </c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</row>
    <row r="39" spans="1:120" ht="15.75">
      <c r="A39" s="4">
        <v>9</v>
      </c>
      <c r="B39" s="13" t="s">
        <v>121</v>
      </c>
      <c r="C39" s="24" t="s">
        <v>361</v>
      </c>
      <c r="D39" s="11">
        <v>33849</v>
      </c>
      <c r="E39" s="4" t="s">
        <v>101</v>
      </c>
      <c r="F39" s="13" t="s">
        <v>19</v>
      </c>
      <c r="G39" s="17" t="s">
        <v>68</v>
      </c>
      <c r="H39" s="81">
        <v>7</v>
      </c>
      <c r="I39" s="81"/>
      <c r="J39" s="81">
        <v>6</v>
      </c>
      <c r="K39" s="81"/>
      <c r="L39" s="81">
        <v>6</v>
      </c>
      <c r="M39" s="81"/>
      <c r="N39" s="81">
        <v>5</v>
      </c>
      <c r="O39" s="81"/>
      <c r="P39" s="81">
        <v>6</v>
      </c>
      <c r="Q39" s="81">
        <v>4</v>
      </c>
      <c r="R39" s="81">
        <v>5</v>
      </c>
      <c r="S39" s="81"/>
      <c r="T39" s="81">
        <v>7</v>
      </c>
      <c r="U39" s="81"/>
      <c r="V39" s="81">
        <f>T39*$T$4+R39*$R$4+P39*$P$4+N39*$N$4+L39*$L$4</f>
        <v>128</v>
      </c>
      <c r="W39" s="83">
        <f>V39/$V$4</f>
        <v>5.818181818181818</v>
      </c>
      <c r="X39" s="81">
        <v>7</v>
      </c>
      <c r="Y39" s="81"/>
      <c r="Z39" s="81">
        <v>7</v>
      </c>
      <c r="AA39" s="81"/>
      <c r="AB39" s="81">
        <v>5</v>
      </c>
      <c r="AC39" s="81"/>
      <c r="AD39" s="81">
        <v>5</v>
      </c>
      <c r="AE39" s="81"/>
      <c r="AF39" s="81">
        <v>4</v>
      </c>
      <c r="AG39" s="81">
        <v>4</v>
      </c>
      <c r="AH39" s="81">
        <v>5</v>
      </c>
      <c r="AI39" s="81"/>
      <c r="AJ39" s="81">
        <f>AH39*$AH$4+AF39*$AF$4+AD39*$AD$4+AB39*$AB$4+Z39*$Z$4+X39*$X$4</f>
        <v>122</v>
      </c>
      <c r="AK39" s="83">
        <f>AJ39/$AJ$4</f>
        <v>5.304347826086956</v>
      </c>
      <c r="AL39" s="83">
        <f>(AJ39+V39)/$AL$4</f>
        <v>5.555555555555555</v>
      </c>
      <c r="AM39" s="43" t="str">
        <f>IF(AL39&gt;=8.995,"XuÊt s¾c",IF(AL39&gt;=7.995,"Giái",IF(AL39&gt;=6.995,"Kh¸",IF(AL39&gt;=5.995,"TB Kh¸",IF(AL39&gt;=4.995,"Trung b×nh",IF(AL39&gt;=3.995,"YÕu",IF(AL39&lt;3.995,"KÐm")))))))</f>
        <v>Trung b×nh</v>
      </c>
      <c r="AN39" s="81">
        <f>SUM((IF(L39&gt;=5,0,$L$4)),(IF(N39&gt;=5,0,$N$4)),(IF(P39&gt;=5,0,$P$4)),(IF(R39&gt;=5,0,$R$4)),,(IF(T39&gt;=5,0,$T$4)),(IF(X39&gt;=5,0,$X$4)),(IF(Z39&gt;=5,0,$Z$4)),,(IF(AB39&gt;=5,0,$AB$4)),(IF(AD39&gt;=5,0,$AD$4)),(IF(AF39&gt;=5,0,$AF$4)),,(IF(AH39&gt;=5,0,$AH$4)))</f>
        <v>5</v>
      </c>
      <c r="AO39" s="44" t="str">
        <f>IF($AL39&lt;3.495,"Th«i häc",IF($AL39&lt;4.995,"Ngõng häc",IF($AN39&gt;25,"Ngõng häc","Lªn líp")))</f>
        <v>Lªn líp</v>
      </c>
      <c r="AP39" s="41">
        <v>7</v>
      </c>
      <c r="AQ39" s="81"/>
      <c r="AR39" s="81">
        <v>5</v>
      </c>
      <c r="AS39" s="81">
        <v>4</v>
      </c>
      <c r="AT39" s="81">
        <v>7</v>
      </c>
      <c r="AU39" s="81"/>
      <c r="AV39" s="81">
        <v>5</v>
      </c>
      <c r="AW39" s="81"/>
      <c r="AX39" s="81">
        <v>6</v>
      </c>
      <c r="AY39" s="81" t="s">
        <v>556</v>
      </c>
      <c r="AZ39" s="81">
        <v>5</v>
      </c>
      <c r="BA39" s="81"/>
      <c r="BB39" s="81">
        <v>5</v>
      </c>
      <c r="BC39" s="81">
        <v>4</v>
      </c>
      <c r="BD39" s="81">
        <v>6</v>
      </c>
      <c r="BE39" s="81"/>
      <c r="BF39" s="81">
        <f>BD39*BD$4+BB39*BB$4+AZ39*AZ$4+AX39*AX$4+AV39*AV$4+AT39*AT$4+AR39*AR$4+AP39*AP$4</f>
        <v>176</v>
      </c>
      <c r="BG39" s="96">
        <f>BF39/BF$4</f>
        <v>5.866666666666666</v>
      </c>
      <c r="BH39" s="81">
        <v>6</v>
      </c>
      <c r="BI39" s="81"/>
      <c r="BJ39" s="81">
        <v>6</v>
      </c>
      <c r="BK39" s="81"/>
      <c r="BL39" s="81">
        <v>7</v>
      </c>
      <c r="BM39" s="81">
        <v>4</v>
      </c>
      <c r="BN39" s="81">
        <v>6</v>
      </c>
      <c r="BO39" s="81"/>
      <c r="BP39" s="81">
        <v>6</v>
      </c>
      <c r="BQ39" s="81"/>
      <c r="BR39" s="81">
        <v>6</v>
      </c>
      <c r="BS39" s="81"/>
      <c r="BT39" s="81">
        <v>7</v>
      </c>
      <c r="BU39" s="121"/>
      <c r="BV39" s="81">
        <f>BT39*BT$4+BR39*BR$4+BP39*BP$4+BN39*BN$4+BL39*BL$4+BJ39*BJ$4+BH39*BH$4</f>
        <v>163</v>
      </c>
      <c r="BW39" s="82">
        <f>BV39/BV$4</f>
        <v>6.269230769230769</v>
      </c>
      <c r="BX39" s="82">
        <f>(BV39+BF39)/BX$4</f>
        <v>6.053571428571429</v>
      </c>
      <c r="BY39" s="148" t="s">
        <v>513</v>
      </c>
      <c r="BZ39" s="148" t="s">
        <v>522</v>
      </c>
      <c r="CA39" s="81">
        <v>6</v>
      </c>
      <c r="CB39" s="81"/>
      <c r="CC39" s="81">
        <v>7</v>
      </c>
      <c r="CD39" s="81"/>
      <c r="CE39" s="81">
        <v>8</v>
      </c>
      <c r="CF39" s="81"/>
      <c r="CG39" s="81">
        <v>6</v>
      </c>
      <c r="CH39" s="81"/>
      <c r="CI39" s="81">
        <v>6</v>
      </c>
      <c r="CJ39" s="81"/>
      <c r="CK39" s="81">
        <v>5</v>
      </c>
      <c r="CL39" s="81"/>
      <c r="CM39" s="81">
        <v>5</v>
      </c>
      <c r="CN39" s="81"/>
      <c r="CO39" s="81">
        <f>CM39*CM$4+CK39*CK$4+CI39*CI$4+CG39*CG$4+CE39*CE$4+CC39*CC$4+CA39*CA$4</f>
        <v>191</v>
      </c>
      <c r="CP39" s="82">
        <f>CO39/CO$4</f>
        <v>5.96875</v>
      </c>
      <c r="CQ39" s="81">
        <v>8</v>
      </c>
      <c r="CR39" s="81"/>
      <c r="CS39" s="81">
        <v>8</v>
      </c>
      <c r="CT39" s="81"/>
      <c r="CU39" s="81">
        <v>9</v>
      </c>
      <c r="CV39" s="81"/>
      <c r="CW39" s="81">
        <v>8</v>
      </c>
      <c r="CX39" s="81"/>
      <c r="CY39" s="81">
        <v>7</v>
      </c>
      <c r="CZ39" s="81"/>
      <c r="DA39" s="81">
        <f>CY39*CY$4+CW39*CW$4+CU39*CU$4+CS39*CS$4+CQ39*CQ$4</f>
        <v>182</v>
      </c>
      <c r="DB39" s="82">
        <f>DA39/DA$4</f>
        <v>7.913043478260869</v>
      </c>
      <c r="DC39" s="82">
        <f>(DA39+CO39)/DC$4</f>
        <v>6.781818181818182</v>
      </c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</row>
    <row r="40" spans="1:120" ht="15.75">
      <c r="A40" s="4">
        <v>39</v>
      </c>
      <c r="B40" s="13" t="s">
        <v>399</v>
      </c>
      <c r="C40" s="24" t="s">
        <v>82</v>
      </c>
      <c r="D40" s="11">
        <v>33879</v>
      </c>
      <c r="E40" s="4" t="s">
        <v>48</v>
      </c>
      <c r="F40" s="13" t="s">
        <v>89</v>
      </c>
      <c r="G40" s="17" t="s">
        <v>68</v>
      </c>
      <c r="H40" s="81">
        <v>6</v>
      </c>
      <c r="I40" s="81"/>
      <c r="J40" s="81">
        <v>7</v>
      </c>
      <c r="K40" s="81"/>
      <c r="L40" s="81">
        <v>6</v>
      </c>
      <c r="M40" s="81">
        <v>4</v>
      </c>
      <c r="N40" s="81">
        <v>5</v>
      </c>
      <c r="O40" s="81"/>
      <c r="P40" s="81">
        <v>6</v>
      </c>
      <c r="Q40" s="81"/>
      <c r="R40" s="81">
        <v>5</v>
      </c>
      <c r="S40" s="81"/>
      <c r="T40" s="81">
        <v>8</v>
      </c>
      <c r="U40" s="81"/>
      <c r="V40" s="81">
        <f>T40*$T$4+R40*$R$4+P40*$P$4+N40*$N$4+L40*$L$4</f>
        <v>132</v>
      </c>
      <c r="W40" s="83">
        <f>V40/$V$4</f>
        <v>6</v>
      </c>
      <c r="X40" s="81">
        <v>6</v>
      </c>
      <c r="Y40" s="81"/>
      <c r="Z40" s="81">
        <v>6</v>
      </c>
      <c r="AA40" s="81"/>
      <c r="AB40" s="81">
        <v>6</v>
      </c>
      <c r="AC40" s="81"/>
      <c r="AD40" s="81">
        <v>6</v>
      </c>
      <c r="AE40" s="81"/>
      <c r="AF40" s="81">
        <v>5</v>
      </c>
      <c r="AG40" s="81"/>
      <c r="AH40" s="81">
        <v>5</v>
      </c>
      <c r="AI40" s="81"/>
      <c r="AJ40" s="81">
        <f>AH40*$AH$4+AF40*$AF$4+AD40*$AD$4+AB40*$AB$4+Z40*$Z$4+X40*$X$4</f>
        <v>128</v>
      </c>
      <c r="AK40" s="83">
        <f>AJ40/$AJ$4</f>
        <v>5.565217391304348</v>
      </c>
      <c r="AL40" s="83">
        <f>(AJ40+V40)/$AL$4</f>
        <v>5.777777777777778</v>
      </c>
      <c r="AM40" s="43" t="str">
        <f>IF(AL40&gt;=8.995,"XuÊt s¾c",IF(AL40&gt;=7.995,"Giái",IF(AL40&gt;=6.995,"Kh¸",IF(AL40&gt;=5.995,"TB Kh¸",IF(AL40&gt;=4.995,"Trung b×nh",IF(AL40&gt;=3.995,"YÕu",IF(AL40&lt;3.995,"KÐm")))))))</f>
        <v>Trung b×nh</v>
      </c>
      <c r="AN40" s="81">
        <f>SUM((IF(L40&gt;=5,0,$L$4)),(IF(N40&gt;=5,0,$N$4)),(IF(P40&gt;=5,0,$P$4)),(IF(R40&gt;=5,0,$R$4)),,(IF(T40&gt;=5,0,$T$4)),(IF(X40&gt;=5,0,$X$4)),(IF(Z40&gt;=5,0,$Z$4)),,(IF(AB40&gt;=5,0,$AB$4)),(IF(AD40&gt;=5,0,$AD$4)),(IF(AF40&gt;=5,0,$AF$4)),,(IF(AH40&gt;=5,0,$AH$4)))</f>
        <v>0</v>
      </c>
      <c r="AO40" s="44" t="str">
        <f>IF($AL40&lt;3.495,"Th«i häc",IF($AL40&lt;4.995,"Ngõng häc",IF($AN40&gt;25,"Ngõng häc","Lªn líp")))</f>
        <v>Lªn líp</v>
      </c>
      <c r="AP40" s="41">
        <v>7</v>
      </c>
      <c r="AQ40" s="81"/>
      <c r="AR40" s="81">
        <v>6</v>
      </c>
      <c r="AS40" s="81"/>
      <c r="AT40" s="81">
        <v>6</v>
      </c>
      <c r="AU40" s="81">
        <v>4</v>
      </c>
      <c r="AV40" s="81">
        <v>5</v>
      </c>
      <c r="AW40" s="81"/>
      <c r="AX40" s="81">
        <v>6</v>
      </c>
      <c r="AY40" s="81"/>
      <c r="AZ40" s="81">
        <v>8</v>
      </c>
      <c r="BA40" s="81"/>
      <c r="BB40" s="81">
        <v>5</v>
      </c>
      <c r="BC40" s="81"/>
      <c r="BD40" s="81">
        <v>7</v>
      </c>
      <c r="BE40" s="81"/>
      <c r="BF40" s="81">
        <f>BD40*BD$4+BB40*BB$4+AZ40*AZ$4+AX40*AX$4+AV40*AV$4+AT40*AT$4+AR40*AR$4+AP40*AP$4</f>
        <v>189</v>
      </c>
      <c r="BG40" s="96">
        <f>BF40/BF$4</f>
        <v>6.3</v>
      </c>
      <c r="BH40" s="81">
        <v>8</v>
      </c>
      <c r="BI40" s="81"/>
      <c r="BJ40" s="81">
        <v>7</v>
      </c>
      <c r="BK40" s="81"/>
      <c r="BL40" s="81">
        <v>5</v>
      </c>
      <c r="BM40" s="81"/>
      <c r="BN40" s="81">
        <v>8</v>
      </c>
      <c r="BO40" s="81"/>
      <c r="BP40" s="81">
        <v>8</v>
      </c>
      <c r="BQ40" s="81"/>
      <c r="BR40" s="81">
        <v>8</v>
      </c>
      <c r="BS40" s="81"/>
      <c r="BT40" s="81">
        <v>9</v>
      </c>
      <c r="BU40" s="121"/>
      <c r="BV40" s="81">
        <f>BT40*BT$4+BR40*BR$4+BP40*BP$4+BN40*BN$4+BL40*BL$4+BJ40*BJ$4+BH40*BH$4</f>
        <v>195</v>
      </c>
      <c r="BW40" s="82">
        <f>BV40/BV$4</f>
        <v>7.5</v>
      </c>
      <c r="BX40" s="82">
        <f>(BV40+BF40)/BX$4</f>
        <v>6.857142857142857</v>
      </c>
      <c r="BY40" s="148" t="s">
        <v>568</v>
      </c>
      <c r="BZ40" s="148" t="s">
        <v>522</v>
      </c>
      <c r="CA40" s="81">
        <v>7</v>
      </c>
      <c r="CB40" s="81"/>
      <c r="CC40" s="81">
        <v>9</v>
      </c>
      <c r="CD40" s="81"/>
      <c r="CE40" s="81">
        <v>8</v>
      </c>
      <c r="CF40" s="81"/>
      <c r="CG40" s="81">
        <v>7</v>
      </c>
      <c r="CH40" s="81"/>
      <c r="CI40" s="81">
        <v>7</v>
      </c>
      <c r="CJ40" s="81"/>
      <c r="CK40" s="81">
        <v>7</v>
      </c>
      <c r="CL40" s="81"/>
      <c r="CM40" s="81">
        <v>7</v>
      </c>
      <c r="CN40" s="81"/>
      <c r="CO40" s="81">
        <f>CM40*CM$4+CK40*CK$4+CI40*CI$4+CG40*CG$4+CE40*CE$4+CC40*CC$4+CA40*CA$4</f>
        <v>235</v>
      </c>
      <c r="CP40" s="82">
        <f>CO40/CO$4</f>
        <v>7.34375</v>
      </c>
      <c r="CQ40" s="81">
        <v>7</v>
      </c>
      <c r="CR40" s="81"/>
      <c r="CS40" s="81">
        <v>8</v>
      </c>
      <c r="CT40" s="81"/>
      <c r="CU40" s="81">
        <v>9</v>
      </c>
      <c r="CV40" s="81"/>
      <c r="CW40" s="81">
        <v>9</v>
      </c>
      <c r="CX40" s="81"/>
      <c r="CY40" s="81">
        <v>7</v>
      </c>
      <c r="CZ40" s="81"/>
      <c r="DA40" s="81">
        <f>CY40*CY$4+CW40*CW$4+CU40*CU$4+CS40*CS$4+CQ40*CQ$4</f>
        <v>181</v>
      </c>
      <c r="DB40" s="82">
        <f>DA40/DA$4</f>
        <v>7.869565217391305</v>
      </c>
      <c r="DC40" s="82">
        <f>(DA40+CO40)/DC$4</f>
        <v>7.5636363636363635</v>
      </c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</row>
    <row r="41" spans="1:120" ht="15.75">
      <c r="A41" s="4">
        <v>42</v>
      </c>
      <c r="B41" s="13" t="s">
        <v>518</v>
      </c>
      <c r="C41" s="24" t="s">
        <v>325</v>
      </c>
      <c r="D41" s="11">
        <v>33560</v>
      </c>
      <c r="E41" s="4" t="s">
        <v>101</v>
      </c>
      <c r="F41" s="13" t="s">
        <v>19</v>
      </c>
      <c r="G41" s="17" t="s">
        <v>68</v>
      </c>
      <c r="H41" s="81">
        <v>7</v>
      </c>
      <c r="I41" s="81"/>
      <c r="J41" s="81">
        <v>7</v>
      </c>
      <c r="K41" s="81"/>
      <c r="L41" s="81">
        <v>6</v>
      </c>
      <c r="M41" s="81"/>
      <c r="N41" s="81">
        <v>5</v>
      </c>
      <c r="O41" s="81">
        <v>4</v>
      </c>
      <c r="P41" s="81">
        <v>6</v>
      </c>
      <c r="Q41" s="81"/>
      <c r="R41" s="81">
        <v>6</v>
      </c>
      <c r="S41" s="81"/>
      <c r="T41" s="81">
        <v>7</v>
      </c>
      <c r="U41" s="81"/>
      <c r="V41" s="81">
        <f>T41*$T$4+R41*$R$4+P41*$P$4+N41*$N$4+L41*$L$4</f>
        <v>133</v>
      </c>
      <c r="W41" s="83">
        <f>V41/$V$4</f>
        <v>6.045454545454546</v>
      </c>
      <c r="X41" s="81">
        <v>7</v>
      </c>
      <c r="Y41" s="81"/>
      <c r="Z41" s="81">
        <v>6</v>
      </c>
      <c r="AA41" s="81"/>
      <c r="AB41" s="81">
        <v>5</v>
      </c>
      <c r="AC41" s="81"/>
      <c r="AD41" s="81">
        <v>7</v>
      </c>
      <c r="AE41" s="81"/>
      <c r="AF41" s="81">
        <v>6</v>
      </c>
      <c r="AG41" s="81"/>
      <c r="AH41" s="81">
        <v>7</v>
      </c>
      <c r="AI41" s="81"/>
      <c r="AJ41" s="81">
        <f>AH41*$AH$4+AF41*$AF$4+AD41*$AD$4+AB41*$AB$4+Z41*$Z$4+X41*$X$4</f>
        <v>145</v>
      </c>
      <c r="AK41" s="83">
        <f>AJ41/$AJ$4</f>
        <v>6.304347826086956</v>
      </c>
      <c r="AL41" s="83">
        <f>(AJ41+V41)/$AL$4</f>
        <v>6.177777777777778</v>
      </c>
      <c r="AM41" s="43" t="str">
        <f>IF(AL41&gt;=8.995,"XuÊt s¾c",IF(AL41&gt;=7.995,"Giái",IF(AL41&gt;=6.995,"Kh¸",IF(AL41&gt;=5.995,"TB Kh¸",IF(AL41&gt;=4.995,"Trung b×nh",IF(AL41&gt;=3.995,"YÕu",IF(AL41&lt;3.995,"KÐm")))))))</f>
        <v>TB Kh¸</v>
      </c>
      <c r="AN41" s="81">
        <f>SUM((IF(L41&gt;=5,0,$L$4)),(IF(N41&gt;=5,0,$N$4)),(IF(P41&gt;=5,0,$P$4)),(IF(R41&gt;=5,0,$R$4)),,(IF(T41&gt;=5,0,$T$4)),(IF(X41&gt;=5,0,$X$4)),(IF(Z41&gt;=5,0,$Z$4)),,(IF(AB41&gt;=5,0,$AB$4)),(IF(AD41&gt;=5,0,$AD$4)),(IF(AF41&gt;=5,0,$AF$4)),,(IF(AH41&gt;=5,0,$AH$4)))</f>
        <v>0</v>
      </c>
      <c r="AO41" s="44" t="str">
        <f>IF($AL41&lt;3.495,"Th«i häc",IF($AL41&lt;4.995,"Ngõng häc",IF($AN41&gt;25,"Ngõng häc","Lªn líp")))</f>
        <v>Lªn líp</v>
      </c>
      <c r="AP41" s="41">
        <v>7</v>
      </c>
      <c r="AQ41" s="81"/>
      <c r="AR41" s="81">
        <v>8</v>
      </c>
      <c r="AS41" s="81"/>
      <c r="AT41" s="81">
        <v>6</v>
      </c>
      <c r="AU41" s="81"/>
      <c r="AV41" s="81">
        <v>7</v>
      </c>
      <c r="AW41" s="81"/>
      <c r="AX41" s="81">
        <v>7</v>
      </c>
      <c r="AY41" s="81"/>
      <c r="AZ41" s="81">
        <v>8</v>
      </c>
      <c r="BA41" s="81"/>
      <c r="BB41" s="81">
        <v>5</v>
      </c>
      <c r="BC41" s="81">
        <v>4</v>
      </c>
      <c r="BD41" s="81">
        <v>8</v>
      </c>
      <c r="BE41" s="81"/>
      <c r="BF41" s="81">
        <f>BD41*BD$4+BB41*BB$4+AZ41*AZ$4+AX41*AX$4+AV41*AV$4+AT41*AT$4+AR41*AR$4+AP41*AP$4</f>
        <v>207</v>
      </c>
      <c r="BG41" s="96">
        <f>BF41/BF$4</f>
        <v>6.9</v>
      </c>
      <c r="BH41" s="81">
        <v>7</v>
      </c>
      <c r="BI41" s="81"/>
      <c r="BJ41" s="81">
        <v>5</v>
      </c>
      <c r="BK41" s="81"/>
      <c r="BL41" s="81">
        <v>6</v>
      </c>
      <c r="BM41" s="81"/>
      <c r="BN41" s="81">
        <v>6</v>
      </c>
      <c r="BO41" s="81"/>
      <c r="BP41" s="81">
        <v>7</v>
      </c>
      <c r="BQ41" s="81"/>
      <c r="BR41" s="81">
        <v>7</v>
      </c>
      <c r="BS41" s="81"/>
      <c r="BT41" s="81">
        <v>7</v>
      </c>
      <c r="BU41" s="121"/>
      <c r="BV41" s="81">
        <f>BT41*BT$4+BR41*BR$4+BP41*BP$4+BN41*BN$4+BL41*BL$4+BJ41*BJ$4+BH41*BH$4</f>
        <v>166</v>
      </c>
      <c r="BW41" s="82">
        <f>BV41/BV$4</f>
        <v>6.384615384615385</v>
      </c>
      <c r="BX41" s="82">
        <f>(BV41+BF41)/BX$4</f>
        <v>6.660714285714286</v>
      </c>
      <c r="BY41" s="148" t="s">
        <v>568</v>
      </c>
      <c r="BZ41" s="148" t="s">
        <v>522</v>
      </c>
      <c r="CA41" s="81">
        <v>8</v>
      </c>
      <c r="CB41" s="81"/>
      <c r="CC41" s="81">
        <v>9</v>
      </c>
      <c r="CD41" s="81"/>
      <c r="CE41" s="81">
        <v>8</v>
      </c>
      <c r="CF41" s="81"/>
      <c r="CG41" s="81">
        <v>8</v>
      </c>
      <c r="CH41" s="81"/>
      <c r="CI41" s="81">
        <v>7</v>
      </c>
      <c r="CJ41" s="81"/>
      <c r="CK41" s="81">
        <v>5</v>
      </c>
      <c r="CL41" s="81"/>
      <c r="CM41" s="81">
        <v>8</v>
      </c>
      <c r="CN41" s="81"/>
      <c r="CO41" s="81">
        <f>CM41*CM$4+CK41*CK$4+CI41*CI$4+CG41*CG$4+CE41*CE$4+CC41*CC$4+CA41*CA$4</f>
        <v>241</v>
      </c>
      <c r="CP41" s="82">
        <f>CO41/CO$4</f>
        <v>7.53125</v>
      </c>
      <c r="CQ41" s="81">
        <v>8</v>
      </c>
      <c r="CR41" s="81"/>
      <c r="CS41" s="81">
        <v>7</v>
      </c>
      <c r="CT41" s="81"/>
      <c r="CU41" s="81">
        <v>8</v>
      </c>
      <c r="CV41" s="81"/>
      <c r="CW41" s="81">
        <v>9</v>
      </c>
      <c r="CX41" s="81"/>
      <c r="CY41" s="81">
        <v>8</v>
      </c>
      <c r="CZ41" s="81"/>
      <c r="DA41" s="81">
        <f>CY41*CY$4+CW41*CW$4+CU41*CU$4+CS41*CS$4+CQ41*CQ$4</f>
        <v>181</v>
      </c>
      <c r="DB41" s="82">
        <f>DA41/DA$4</f>
        <v>7.869565217391305</v>
      </c>
      <c r="DC41" s="82">
        <f>(DA41+CO41)/DC$4</f>
        <v>7.672727272727273</v>
      </c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</row>
    <row r="42" spans="1:120" ht="15.75">
      <c r="A42" s="4">
        <v>55</v>
      </c>
      <c r="B42" s="13" t="s">
        <v>413</v>
      </c>
      <c r="C42" s="24" t="s">
        <v>414</v>
      </c>
      <c r="D42" s="11">
        <v>33480</v>
      </c>
      <c r="E42" s="4" t="s">
        <v>101</v>
      </c>
      <c r="F42" s="13" t="s">
        <v>19</v>
      </c>
      <c r="G42" s="17" t="s">
        <v>68</v>
      </c>
      <c r="H42" s="81">
        <v>6</v>
      </c>
      <c r="I42" s="81"/>
      <c r="J42" s="81">
        <v>6</v>
      </c>
      <c r="K42" s="81"/>
      <c r="L42" s="81">
        <v>6</v>
      </c>
      <c r="M42" s="81"/>
      <c r="N42" s="81">
        <v>5</v>
      </c>
      <c r="O42" s="81"/>
      <c r="P42" s="81">
        <v>6</v>
      </c>
      <c r="Q42" s="81"/>
      <c r="R42" s="81">
        <v>6</v>
      </c>
      <c r="S42" s="81"/>
      <c r="T42" s="81">
        <v>7</v>
      </c>
      <c r="U42" s="81"/>
      <c r="V42" s="81">
        <f>T42*$T$4+R42*$R$4+P42*$P$4+N42*$N$4+L42*$L$4</f>
        <v>133</v>
      </c>
      <c r="W42" s="83">
        <f>V42/$V$4</f>
        <v>6.045454545454546</v>
      </c>
      <c r="X42" s="81">
        <v>7</v>
      </c>
      <c r="Y42" s="81"/>
      <c r="Z42" s="81">
        <v>6</v>
      </c>
      <c r="AA42" s="81"/>
      <c r="AB42" s="81">
        <v>5</v>
      </c>
      <c r="AC42" s="81"/>
      <c r="AD42" s="81">
        <v>5</v>
      </c>
      <c r="AE42" s="81">
        <v>4</v>
      </c>
      <c r="AF42" s="81">
        <v>8</v>
      </c>
      <c r="AG42" s="81"/>
      <c r="AH42" s="81">
        <v>7</v>
      </c>
      <c r="AI42" s="81"/>
      <c r="AJ42" s="81">
        <f>AH42*$AH$4+AF42*$AF$4+AD42*$AD$4+AB42*$AB$4+Z42*$Z$4+X42*$X$4</f>
        <v>149</v>
      </c>
      <c r="AK42" s="83">
        <f>AJ42/$AJ$4</f>
        <v>6.478260869565218</v>
      </c>
      <c r="AL42" s="83">
        <f>(AJ42+V42)/$AL$4</f>
        <v>6.266666666666667</v>
      </c>
      <c r="AM42" s="43" t="str">
        <f>IF(AL42&gt;=8.995,"XuÊt s¾c",IF(AL42&gt;=7.995,"Giái",IF(AL42&gt;=6.995,"Kh¸",IF(AL42&gt;=5.995,"TB Kh¸",IF(AL42&gt;=4.995,"Trung b×nh",IF(AL42&gt;=3.995,"YÕu",IF(AL42&lt;3.995,"KÐm")))))))</f>
        <v>TB Kh¸</v>
      </c>
      <c r="AN42" s="81">
        <f>SUM((IF(L42&gt;=5,0,$L$4)),(IF(N42&gt;=5,0,$N$4)),(IF(P42&gt;=5,0,$P$4)),(IF(R42&gt;=5,0,$R$4)),,(IF(T42&gt;=5,0,$T$4)),(IF(X42&gt;=5,0,$X$4)),(IF(Z42&gt;=5,0,$Z$4)),,(IF(AB42&gt;=5,0,$AB$4)),(IF(AD42&gt;=5,0,$AD$4)),(IF(AF42&gt;=5,0,$AF$4)),,(IF(AH42&gt;=5,0,$AH$4)))</f>
        <v>0</v>
      </c>
      <c r="AO42" s="44" t="str">
        <f>IF($AL42&lt;3.495,"Th«i häc",IF($AL42&lt;4.995,"Ngõng häc",IF($AN42&gt;25,"Ngõng häc","Lªn líp")))</f>
        <v>Lªn líp</v>
      </c>
      <c r="AP42" s="41">
        <v>8</v>
      </c>
      <c r="AQ42" s="81"/>
      <c r="AR42" s="81">
        <v>7</v>
      </c>
      <c r="AS42" s="81"/>
      <c r="AT42" s="81">
        <v>7</v>
      </c>
      <c r="AU42" s="81"/>
      <c r="AV42" s="81">
        <v>6</v>
      </c>
      <c r="AW42" s="81"/>
      <c r="AX42" s="81">
        <v>6</v>
      </c>
      <c r="AY42" s="81"/>
      <c r="AZ42" s="81">
        <v>7</v>
      </c>
      <c r="BA42" s="81"/>
      <c r="BB42" s="81">
        <v>6</v>
      </c>
      <c r="BC42" s="81"/>
      <c r="BD42" s="81">
        <v>7</v>
      </c>
      <c r="BE42" s="81"/>
      <c r="BF42" s="81">
        <f>BD42*BD$4+BB42*BB$4+AZ42*AZ$4+AX42*AX$4+AV42*AV$4+AT42*AT$4+AR42*AR$4+AP42*AP$4</f>
        <v>205</v>
      </c>
      <c r="BG42" s="96">
        <f>BF42/BF$4</f>
        <v>6.833333333333333</v>
      </c>
      <c r="BH42" s="81">
        <v>7</v>
      </c>
      <c r="BI42" s="81"/>
      <c r="BJ42" s="81">
        <v>7</v>
      </c>
      <c r="BK42" s="81"/>
      <c r="BL42" s="81">
        <v>8</v>
      </c>
      <c r="BM42" s="81"/>
      <c r="BN42" s="81">
        <v>8</v>
      </c>
      <c r="BO42" s="81"/>
      <c r="BP42" s="81">
        <v>7</v>
      </c>
      <c r="BQ42" s="81"/>
      <c r="BR42" s="81">
        <v>7</v>
      </c>
      <c r="BS42" s="81"/>
      <c r="BT42" s="81">
        <v>7</v>
      </c>
      <c r="BU42" s="121"/>
      <c r="BV42" s="81">
        <f>BT42*BT$4+BR42*BR$4+BP42*BP$4+BN42*BN$4+BL42*BL$4+BJ42*BJ$4+BH42*BH$4</f>
        <v>190</v>
      </c>
      <c r="BW42" s="82">
        <f>BV42/BV$4</f>
        <v>7.3076923076923075</v>
      </c>
      <c r="BX42" s="82">
        <f>(BV42+BF42)/BX$4</f>
        <v>7.053571428571429</v>
      </c>
      <c r="BY42" s="148" t="s">
        <v>511</v>
      </c>
      <c r="BZ42" s="148" t="s">
        <v>522</v>
      </c>
      <c r="CA42" s="81">
        <v>8</v>
      </c>
      <c r="CB42" s="81"/>
      <c r="CC42" s="81">
        <v>9</v>
      </c>
      <c r="CD42" s="81"/>
      <c r="CE42" s="81">
        <v>8</v>
      </c>
      <c r="CF42" s="81"/>
      <c r="CG42" s="81">
        <v>8</v>
      </c>
      <c r="CH42" s="81"/>
      <c r="CI42" s="81">
        <v>6</v>
      </c>
      <c r="CJ42" s="81"/>
      <c r="CK42" s="81">
        <v>8</v>
      </c>
      <c r="CL42" s="81"/>
      <c r="CM42" s="81">
        <v>8</v>
      </c>
      <c r="CN42" s="81"/>
      <c r="CO42" s="81">
        <f>CM42*CM$4+CK42*CK$4+CI42*CI$4+CG42*CG$4+CE42*CE$4+CC42*CC$4+CA42*CA$4</f>
        <v>252</v>
      </c>
      <c r="CP42" s="82">
        <f>CO42/CO$4</f>
        <v>7.875</v>
      </c>
      <c r="CQ42" s="81">
        <v>8</v>
      </c>
      <c r="CR42" s="81"/>
      <c r="CS42" s="81">
        <v>8</v>
      </c>
      <c r="CT42" s="81"/>
      <c r="CU42" s="81">
        <v>8</v>
      </c>
      <c r="CV42" s="81"/>
      <c r="CW42" s="81">
        <v>9</v>
      </c>
      <c r="CX42" s="81"/>
      <c r="CY42" s="81">
        <v>7</v>
      </c>
      <c r="CZ42" s="81"/>
      <c r="DA42" s="81">
        <f>CY42*CY$4+CW42*CW$4+CU42*CU$4+CS42*CS$4+CQ42*CQ$4</f>
        <v>181</v>
      </c>
      <c r="DB42" s="82">
        <f>DA42/DA$4</f>
        <v>7.869565217391305</v>
      </c>
      <c r="DC42" s="82">
        <f>(DA42+CO42)/DC$4</f>
        <v>7.872727272727273</v>
      </c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</row>
    <row r="43" spans="1:120" ht="15.75">
      <c r="A43" s="4">
        <v>72</v>
      </c>
      <c r="B43" s="13" t="s">
        <v>431</v>
      </c>
      <c r="C43" s="24" t="s">
        <v>379</v>
      </c>
      <c r="D43" s="11">
        <v>33885</v>
      </c>
      <c r="E43" s="4" t="s">
        <v>101</v>
      </c>
      <c r="F43" s="13" t="s">
        <v>44</v>
      </c>
      <c r="G43" s="17" t="s">
        <v>35</v>
      </c>
      <c r="H43" s="81">
        <v>8</v>
      </c>
      <c r="I43" s="81"/>
      <c r="J43" s="81">
        <v>6</v>
      </c>
      <c r="K43" s="81"/>
      <c r="L43" s="81">
        <v>7</v>
      </c>
      <c r="M43" s="81"/>
      <c r="N43" s="81">
        <v>6</v>
      </c>
      <c r="O43" s="81"/>
      <c r="P43" s="81">
        <v>8</v>
      </c>
      <c r="Q43" s="81"/>
      <c r="R43" s="81">
        <v>6</v>
      </c>
      <c r="S43" s="81"/>
      <c r="T43" s="81">
        <v>8</v>
      </c>
      <c r="U43" s="81"/>
      <c r="V43" s="81">
        <f>T43*$T$4+R43*$R$4+P43*$P$4+N43*$N$4+L43*$L$4</f>
        <v>153</v>
      </c>
      <c r="W43" s="83">
        <f>V43/$V$4</f>
        <v>6.954545454545454</v>
      </c>
      <c r="X43" s="81">
        <v>7</v>
      </c>
      <c r="Y43" s="81"/>
      <c r="Z43" s="81">
        <v>7</v>
      </c>
      <c r="AA43" s="81"/>
      <c r="AB43" s="81">
        <v>6</v>
      </c>
      <c r="AC43" s="81"/>
      <c r="AD43" s="81">
        <v>5</v>
      </c>
      <c r="AE43" s="81"/>
      <c r="AF43" s="81">
        <v>5</v>
      </c>
      <c r="AG43" s="81">
        <v>4</v>
      </c>
      <c r="AH43" s="81">
        <v>6</v>
      </c>
      <c r="AI43" s="81"/>
      <c r="AJ43" s="81">
        <f>AH43*$AH$4+AF43*$AF$4+AD43*$AD$4+AB43*$AB$4+Z43*$Z$4+X43*$X$4</f>
        <v>136</v>
      </c>
      <c r="AK43" s="83">
        <f>AJ43/$AJ$4</f>
        <v>5.913043478260869</v>
      </c>
      <c r="AL43" s="83">
        <f>(AJ43+V43)/$AL$4</f>
        <v>6.4222222222222225</v>
      </c>
      <c r="AM43" s="43" t="str">
        <f>IF(AL43&gt;=8.995,"XuÊt s¾c",IF(AL43&gt;=7.995,"Giái",IF(AL43&gt;=6.995,"Kh¸",IF(AL43&gt;=5.995,"TB Kh¸",IF(AL43&gt;=4.995,"Trung b×nh",IF(AL43&gt;=3.995,"YÕu",IF(AL43&lt;3.995,"KÐm")))))))</f>
        <v>TB Kh¸</v>
      </c>
      <c r="AN43" s="81">
        <f>SUM((IF(L43&gt;=5,0,$L$4)),(IF(N43&gt;=5,0,$N$4)),(IF(P43&gt;=5,0,$P$4)),(IF(R43&gt;=5,0,$R$4)),,(IF(T43&gt;=5,0,$T$4)),(IF(X43&gt;=5,0,$X$4)),(IF(Z43&gt;=5,0,$Z$4)),,(IF(AB43&gt;=5,0,$AB$4)),(IF(AD43&gt;=5,0,$AD$4)),(IF(AF43&gt;=5,0,$AF$4)),,(IF(AH43&gt;=5,0,$AH$4)))</f>
        <v>0</v>
      </c>
      <c r="AO43" s="44" t="str">
        <f>IF($AL43&lt;3.495,"Th«i häc",IF($AL43&lt;4.995,"Ngõng häc",IF($AN43&gt;25,"Ngõng häc","Lªn líp")))</f>
        <v>Lªn líp</v>
      </c>
      <c r="AP43" s="41">
        <v>7</v>
      </c>
      <c r="AQ43" s="81"/>
      <c r="AR43" s="186">
        <v>6</v>
      </c>
      <c r="AS43" s="81"/>
      <c r="AT43" s="186">
        <v>5</v>
      </c>
      <c r="AU43" s="81"/>
      <c r="AV43" s="186">
        <v>6</v>
      </c>
      <c r="AW43" s="81"/>
      <c r="AX43" s="186">
        <v>5</v>
      </c>
      <c r="AY43" s="81"/>
      <c r="AZ43" s="186">
        <v>7</v>
      </c>
      <c r="BA43" s="81"/>
      <c r="BB43" s="186">
        <v>5</v>
      </c>
      <c r="BC43" s="81"/>
      <c r="BD43" s="186">
        <v>7</v>
      </c>
      <c r="BE43" s="81"/>
      <c r="BF43" s="81">
        <f>BD43*BD$4+BB43*BB$4+AZ43*AZ$4+AX43*AX$4+AV43*AV$4+AT43*AT$4+AR43*AR$4+AP43*AP$4</f>
        <v>180</v>
      </c>
      <c r="BG43" s="96">
        <f>BF43/BF$4</f>
        <v>6</v>
      </c>
      <c r="BH43" s="81">
        <v>7</v>
      </c>
      <c r="BI43" s="81"/>
      <c r="BJ43" s="81">
        <v>7</v>
      </c>
      <c r="BK43" s="81"/>
      <c r="BL43" s="81">
        <v>5</v>
      </c>
      <c r="BM43" s="81">
        <v>4</v>
      </c>
      <c r="BN43" s="81">
        <v>8</v>
      </c>
      <c r="BO43" s="81"/>
      <c r="BP43" s="81">
        <v>7</v>
      </c>
      <c r="BQ43" s="81"/>
      <c r="BR43" s="81">
        <v>6</v>
      </c>
      <c r="BS43" s="81"/>
      <c r="BT43" s="81">
        <v>6</v>
      </c>
      <c r="BU43" s="121"/>
      <c r="BV43" s="81">
        <f>BT43*BT$4+BR43*BR$4+BP43*BP$4+BN43*BN$4+BL43*BL$4+BJ43*BJ$4+BH43*BH$4</f>
        <v>172</v>
      </c>
      <c r="BW43" s="82">
        <f>BV43/BV$4</f>
        <v>6.615384615384615</v>
      </c>
      <c r="BX43" s="82">
        <f>(BV43+BF43)/BX$4</f>
        <v>6.285714285714286</v>
      </c>
      <c r="BY43" s="148" t="s">
        <v>568</v>
      </c>
      <c r="BZ43" s="148" t="s">
        <v>522</v>
      </c>
      <c r="CA43" s="81">
        <v>6</v>
      </c>
      <c r="CB43" s="81"/>
      <c r="CC43" s="81">
        <v>6</v>
      </c>
      <c r="CD43" s="81"/>
      <c r="CE43" s="81">
        <v>8</v>
      </c>
      <c r="CF43" s="81"/>
      <c r="CG43" s="81">
        <v>6</v>
      </c>
      <c r="CH43" s="81"/>
      <c r="CI43" s="81">
        <v>9</v>
      </c>
      <c r="CJ43" s="81"/>
      <c r="CK43" s="81">
        <v>6</v>
      </c>
      <c r="CL43" s="81"/>
      <c r="CM43" s="81">
        <v>8</v>
      </c>
      <c r="CN43" s="81"/>
      <c r="CO43" s="81">
        <f>CM43*CM$4+CK43*CK$4+CI43*CI$4+CG43*CG$4+CE43*CE$4+CC43*CC$4+CA43*CA$4</f>
        <v>222</v>
      </c>
      <c r="CP43" s="82">
        <f>CO43/CO$4</f>
        <v>6.9375</v>
      </c>
      <c r="CQ43" s="81">
        <v>8</v>
      </c>
      <c r="CR43" s="81"/>
      <c r="CS43" s="81">
        <v>8</v>
      </c>
      <c r="CT43" s="81"/>
      <c r="CU43" s="81">
        <v>8</v>
      </c>
      <c r="CV43" s="81"/>
      <c r="CW43" s="81">
        <v>9</v>
      </c>
      <c r="CX43" s="81"/>
      <c r="CY43" s="81">
        <v>7</v>
      </c>
      <c r="CZ43" s="81"/>
      <c r="DA43" s="81">
        <f>CY43*CY$4+CW43*CW$4+CU43*CU$4+CS43*CS$4+CQ43*CQ$4</f>
        <v>181</v>
      </c>
      <c r="DB43" s="82">
        <f>DA43/DA$4</f>
        <v>7.869565217391305</v>
      </c>
      <c r="DC43" s="82">
        <f>(DA43+CO43)/DC$4</f>
        <v>7.327272727272727</v>
      </c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</row>
    <row r="44" spans="1:120" ht="15.75">
      <c r="A44" s="4">
        <v>12</v>
      </c>
      <c r="B44" s="13" t="s">
        <v>362</v>
      </c>
      <c r="C44" s="24" t="s">
        <v>226</v>
      </c>
      <c r="D44" s="11">
        <v>33247</v>
      </c>
      <c r="E44" s="4" t="s">
        <v>101</v>
      </c>
      <c r="F44" s="13" t="s">
        <v>29</v>
      </c>
      <c r="G44" s="17" t="s">
        <v>68</v>
      </c>
      <c r="H44" s="81">
        <v>6</v>
      </c>
      <c r="I44" s="81"/>
      <c r="J44" s="81">
        <v>6</v>
      </c>
      <c r="K44" s="81"/>
      <c r="L44" s="81">
        <v>6</v>
      </c>
      <c r="M44" s="81">
        <v>4</v>
      </c>
      <c r="N44" s="81">
        <v>5</v>
      </c>
      <c r="O44" s="81"/>
      <c r="P44" s="81">
        <v>6</v>
      </c>
      <c r="Q44" s="81">
        <v>4</v>
      </c>
      <c r="R44" s="81">
        <v>5</v>
      </c>
      <c r="S44" s="81"/>
      <c r="T44" s="81">
        <v>8</v>
      </c>
      <c r="U44" s="81"/>
      <c r="V44" s="81">
        <f>T44*$T$4+R44*$R$4+P44*$P$4+N44*$N$4+L44*$L$4</f>
        <v>132</v>
      </c>
      <c r="W44" s="83">
        <f>V44/$V$4</f>
        <v>6</v>
      </c>
      <c r="X44" s="81">
        <v>6</v>
      </c>
      <c r="Y44" s="81"/>
      <c r="Z44" s="81">
        <v>7</v>
      </c>
      <c r="AA44" s="81"/>
      <c r="AB44" s="81">
        <v>6</v>
      </c>
      <c r="AC44" s="81"/>
      <c r="AD44" s="81">
        <v>7</v>
      </c>
      <c r="AE44" s="81"/>
      <c r="AF44" s="81">
        <v>4</v>
      </c>
      <c r="AG44" s="81">
        <v>4</v>
      </c>
      <c r="AH44" s="81">
        <v>5</v>
      </c>
      <c r="AI44" s="81"/>
      <c r="AJ44" s="81">
        <f>AH44*$AH$4+AF44*$AF$4+AD44*$AD$4+AB44*$AB$4+Z44*$Z$4+X44*$X$4</f>
        <v>129</v>
      </c>
      <c r="AK44" s="83">
        <f>AJ44/$AJ$4</f>
        <v>5.608695652173913</v>
      </c>
      <c r="AL44" s="83">
        <f>(AJ44+V44)/$AL$4</f>
        <v>5.8</v>
      </c>
      <c r="AM44" s="43" t="str">
        <f>IF(AL44&gt;=8.995,"XuÊt s¾c",IF(AL44&gt;=7.995,"Giái",IF(AL44&gt;=6.995,"Kh¸",IF(AL44&gt;=5.995,"TB Kh¸",IF(AL44&gt;=4.995,"Trung b×nh",IF(AL44&gt;=3.995,"YÕu",IF(AL44&lt;3.995,"KÐm")))))))</f>
        <v>Trung b×nh</v>
      </c>
      <c r="AN44" s="81">
        <f>SUM((IF(L44&gt;=5,0,$L$4)),(IF(N44&gt;=5,0,$N$4)),(IF(P44&gt;=5,0,$P$4)),(IF(R44&gt;=5,0,$R$4)),,(IF(T44&gt;=5,0,$T$4)),(IF(X44&gt;=5,0,$X$4)),(IF(Z44&gt;=5,0,$Z$4)),,(IF(AB44&gt;=5,0,$AB$4)),(IF(AD44&gt;=5,0,$AD$4)),(IF(AF44&gt;=5,0,$AF$4)),,(IF(AH44&gt;=5,0,$AH$4)))</f>
        <v>5</v>
      </c>
      <c r="AO44" s="44" t="str">
        <f>IF($AL44&lt;3.495,"Th«i häc",IF($AL44&lt;4.995,"Ngõng häc",IF($AN44&gt;25,"Ngõng häc","Lªn líp")))</f>
        <v>Lªn líp</v>
      </c>
      <c r="AP44" s="41">
        <v>7</v>
      </c>
      <c r="AQ44" s="81"/>
      <c r="AR44" s="81">
        <v>5</v>
      </c>
      <c r="AS44" s="81"/>
      <c r="AT44" s="81">
        <v>7</v>
      </c>
      <c r="AU44" s="81"/>
      <c r="AV44" s="81">
        <v>5</v>
      </c>
      <c r="AW44" s="81"/>
      <c r="AX44" s="81">
        <v>6</v>
      </c>
      <c r="AY44" s="81"/>
      <c r="AZ44" s="81">
        <v>7</v>
      </c>
      <c r="BA44" s="81"/>
      <c r="BB44" s="81">
        <v>6</v>
      </c>
      <c r="BC44" s="81"/>
      <c r="BD44" s="81">
        <v>7</v>
      </c>
      <c r="BE44" s="81"/>
      <c r="BF44" s="81">
        <f>BD44*BD$4+BB44*BB$4+AZ44*AZ$4+AX44*AX$4+AV44*AV$4+AT44*AT$4+AR44*AR$4+AP44*AP$4</f>
        <v>191</v>
      </c>
      <c r="BG44" s="96">
        <f>BF44/BF$4</f>
        <v>6.366666666666666</v>
      </c>
      <c r="BH44" s="81">
        <v>6</v>
      </c>
      <c r="BI44" s="81"/>
      <c r="BJ44" s="81">
        <v>6</v>
      </c>
      <c r="BK44" s="81"/>
      <c r="BL44" s="81">
        <v>5</v>
      </c>
      <c r="BM44" s="81"/>
      <c r="BN44" s="81">
        <v>7</v>
      </c>
      <c r="BO44" s="81"/>
      <c r="BP44" s="81">
        <v>7</v>
      </c>
      <c r="BQ44" s="81"/>
      <c r="BR44" s="81">
        <v>8</v>
      </c>
      <c r="BS44" s="81"/>
      <c r="BT44" s="81">
        <v>7</v>
      </c>
      <c r="BU44" s="121"/>
      <c r="BV44" s="81">
        <f>BT44*BT$4+BR44*BR$4+BP44*BP$4+BN44*BN$4+BL44*BL$4+BJ44*BJ$4+BH44*BH$4</f>
        <v>170</v>
      </c>
      <c r="BW44" s="82">
        <f>BV44/BV$4</f>
        <v>6.538461538461538</v>
      </c>
      <c r="BX44" s="82">
        <f>(BV44+BF44)/BX$4</f>
        <v>6.446428571428571</v>
      </c>
      <c r="BY44" s="148" t="s">
        <v>568</v>
      </c>
      <c r="BZ44" s="148" t="s">
        <v>522</v>
      </c>
      <c r="CA44" s="81">
        <v>6</v>
      </c>
      <c r="CB44" s="81"/>
      <c r="CC44" s="81">
        <v>9</v>
      </c>
      <c r="CD44" s="81"/>
      <c r="CE44" s="81">
        <v>7</v>
      </c>
      <c r="CF44" s="81"/>
      <c r="CG44" s="81">
        <v>7</v>
      </c>
      <c r="CH44" s="81"/>
      <c r="CI44" s="81">
        <v>8</v>
      </c>
      <c r="CJ44" s="81"/>
      <c r="CK44" s="81">
        <v>8</v>
      </c>
      <c r="CL44" s="81"/>
      <c r="CM44" s="81">
        <v>7</v>
      </c>
      <c r="CN44" s="81"/>
      <c r="CO44" s="81">
        <f>CM44*CM$4+CK44*CK$4+CI44*CI$4+CG44*CG$4+CE44*CE$4+CC44*CC$4+CA44*CA$4</f>
        <v>237</v>
      </c>
      <c r="CP44" s="82">
        <f>CO44/CO$4</f>
        <v>7.40625</v>
      </c>
      <c r="CQ44" s="81">
        <v>7</v>
      </c>
      <c r="CR44" s="81"/>
      <c r="CS44" s="81">
        <v>8</v>
      </c>
      <c r="CT44" s="81"/>
      <c r="CU44" s="81">
        <v>8</v>
      </c>
      <c r="CV44" s="81"/>
      <c r="CW44" s="81">
        <v>8</v>
      </c>
      <c r="CX44" s="81"/>
      <c r="CY44" s="81">
        <v>8</v>
      </c>
      <c r="CZ44" s="81"/>
      <c r="DA44" s="81">
        <f>CY44*CY$4+CW44*CW$4+CU44*CU$4+CS44*CS$4+CQ44*CQ$4</f>
        <v>180</v>
      </c>
      <c r="DB44" s="82">
        <f>DA44/DA$4</f>
        <v>7.826086956521739</v>
      </c>
      <c r="DC44" s="82">
        <f>(DA44+CO44)/DC$4</f>
        <v>7.581818181818182</v>
      </c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</row>
    <row r="45" spans="1:120" ht="15.75">
      <c r="A45" s="4">
        <v>70</v>
      </c>
      <c r="B45" s="13" t="s">
        <v>426</v>
      </c>
      <c r="C45" s="24" t="s">
        <v>425</v>
      </c>
      <c r="D45" s="11">
        <v>33648</v>
      </c>
      <c r="E45" s="4" t="s">
        <v>101</v>
      </c>
      <c r="F45" s="13" t="s">
        <v>19</v>
      </c>
      <c r="G45" s="17" t="s">
        <v>68</v>
      </c>
      <c r="H45" s="81">
        <v>7</v>
      </c>
      <c r="I45" s="81"/>
      <c r="J45" s="81">
        <v>5</v>
      </c>
      <c r="K45" s="81"/>
      <c r="L45" s="81">
        <v>5</v>
      </c>
      <c r="M45" s="81"/>
      <c r="N45" s="81">
        <v>5</v>
      </c>
      <c r="O45" s="81">
        <v>4</v>
      </c>
      <c r="P45" s="81">
        <v>6</v>
      </c>
      <c r="Q45" s="81">
        <v>4</v>
      </c>
      <c r="R45" s="81">
        <v>5</v>
      </c>
      <c r="S45" s="81"/>
      <c r="T45" s="81">
        <v>7</v>
      </c>
      <c r="U45" s="81"/>
      <c r="V45" s="81">
        <f>T45*$T$4+R45*$R$4+P45*$P$4+N45*$N$4+L45*$L$4</f>
        <v>121</v>
      </c>
      <c r="W45" s="83">
        <f>V45/$V$4</f>
        <v>5.5</v>
      </c>
      <c r="X45" s="81">
        <v>7</v>
      </c>
      <c r="Y45" s="81"/>
      <c r="Z45" s="81">
        <v>7</v>
      </c>
      <c r="AA45" s="81"/>
      <c r="AB45" s="81">
        <v>6</v>
      </c>
      <c r="AC45" s="81"/>
      <c r="AD45" s="81">
        <v>7</v>
      </c>
      <c r="AE45" s="81"/>
      <c r="AF45" s="81">
        <v>4</v>
      </c>
      <c r="AG45" s="81">
        <v>4</v>
      </c>
      <c r="AH45" s="81">
        <v>6</v>
      </c>
      <c r="AI45" s="81"/>
      <c r="AJ45" s="81">
        <f>AH45*$AH$4+AF45*$AF$4+AD45*$AD$4+AB45*$AB$4+Z45*$Z$4+X45*$X$4</f>
        <v>137</v>
      </c>
      <c r="AK45" s="83">
        <f>AJ45/$AJ$4</f>
        <v>5.956521739130435</v>
      </c>
      <c r="AL45" s="83">
        <f>(AJ45+V45)/$AL$4</f>
        <v>5.733333333333333</v>
      </c>
      <c r="AM45" s="43" t="str">
        <f>IF(AL45&gt;=8.995,"XuÊt s¾c",IF(AL45&gt;=7.995,"Giái",IF(AL45&gt;=6.995,"Kh¸",IF(AL45&gt;=5.995,"TB Kh¸",IF(AL45&gt;=4.995,"Trung b×nh",IF(AL45&gt;=3.995,"YÕu",IF(AL45&lt;3.995,"KÐm")))))))</f>
        <v>Trung b×nh</v>
      </c>
      <c r="AN45" s="81">
        <f>SUM((IF(L45&gt;=5,0,$L$4)),(IF(N45&gt;=5,0,$N$4)),(IF(P45&gt;=5,0,$P$4)),(IF(R45&gt;=5,0,$R$4)),,(IF(T45&gt;=5,0,$T$4)),(IF(X45&gt;=5,0,$X$4)),(IF(Z45&gt;=5,0,$Z$4)),,(IF(AB45&gt;=5,0,$AB$4)),(IF(AD45&gt;=5,0,$AD$4)),(IF(AF45&gt;=5,0,$AF$4)),,(IF(AH45&gt;=5,0,$AH$4)))</f>
        <v>5</v>
      </c>
      <c r="AO45" s="44" t="str">
        <f>IF($AL45&lt;3.495,"Th«i häc",IF($AL45&lt;4.995,"Ngõng häc",IF($AN45&gt;25,"Ngõng häc","Lªn líp")))</f>
        <v>Lªn líp</v>
      </c>
      <c r="AP45" s="41">
        <v>6</v>
      </c>
      <c r="AQ45" s="81"/>
      <c r="AR45" s="81">
        <v>6</v>
      </c>
      <c r="AS45" s="81"/>
      <c r="AT45" s="81">
        <v>6</v>
      </c>
      <c r="AU45" s="81"/>
      <c r="AV45" s="81">
        <v>6</v>
      </c>
      <c r="AW45" s="81"/>
      <c r="AX45" s="81">
        <v>6</v>
      </c>
      <c r="AY45" s="81"/>
      <c r="AZ45" s="81">
        <v>7</v>
      </c>
      <c r="BA45" s="81"/>
      <c r="BB45" s="81">
        <v>5</v>
      </c>
      <c r="BC45" s="81"/>
      <c r="BD45" s="81">
        <v>7</v>
      </c>
      <c r="BE45" s="81"/>
      <c r="BF45" s="81">
        <f>BD45*BD$4+BB45*BB$4+AZ45*AZ$4+AX45*AX$4+AV45*AV$4+AT45*AT$4+AR45*AR$4+AP45*AP$4</f>
        <v>183</v>
      </c>
      <c r="BG45" s="96">
        <f>BF45/BF$4</f>
        <v>6.1</v>
      </c>
      <c r="BH45" s="81">
        <v>6</v>
      </c>
      <c r="BI45" s="81"/>
      <c r="BJ45" s="81">
        <v>7</v>
      </c>
      <c r="BK45" s="81"/>
      <c r="BL45" s="81">
        <v>5</v>
      </c>
      <c r="BM45" s="81"/>
      <c r="BN45" s="81">
        <v>5</v>
      </c>
      <c r="BO45" s="81"/>
      <c r="BP45" s="81">
        <v>8</v>
      </c>
      <c r="BQ45" s="81"/>
      <c r="BR45" s="81">
        <v>6</v>
      </c>
      <c r="BS45" s="81"/>
      <c r="BT45" s="81">
        <v>5</v>
      </c>
      <c r="BU45" s="121"/>
      <c r="BV45" s="81">
        <f>BT45*BT$4+BR45*BR$4+BP45*BP$4+BN45*BN$4+BL45*BL$4+BJ45*BJ$4+BH45*BH$4</f>
        <v>159</v>
      </c>
      <c r="BW45" s="82">
        <f>BV45/BV$4</f>
        <v>6.115384615384615</v>
      </c>
      <c r="BX45" s="82">
        <f>(BV45+BF45)/BX$4</f>
        <v>6.107142857142857</v>
      </c>
      <c r="BY45" s="148" t="s">
        <v>568</v>
      </c>
      <c r="BZ45" s="148" t="s">
        <v>522</v>
      </c>
      <c r="CA45" s="81">
        <v>7</v>
      </c>
      <c r="CB45" s="81"/>
      <c r="CC45" s="81">
        <v>8</v>
      </c>
      <c r="CD45" s="81"/>
      <c r="CE45" s="81">
        <v>7</v>
      </c>
      <c r="CF45" s="81"/>
      <c r="CG45" s="81">
        <v>9</v>
      </c>
      <c r="CH45" s="81"/>
      <c r="CI45" s="81">
        <v>7</v>
      </c>
      <c r="CJ45" s="81"/>
      <c r="CK45" s="81">
        <v>7</v>
      </c>
      <c r="CL45" s="81"/>
      <c r="CM45" s="81">
        <v>7</v>
      </c>
      <c r="CN45" s="81"/>
      <c r="CO45" s="81">
        <f>CM45*CM$4+CK45*CK$4+CI45*CI$4+CG45*CG$4+CE45*CE$4+CC45*CC$4+CA45*CA$4</f>
        <v>240</v>
      </c>
      <c r="CP45" s="82">
        <f>CO45/CO$4</f>
        <v>7.5</v>
      </c>
      <c r="CQ45" s="81">
        <v>8</v>
      </c>
      <c r="CR45" s="81"/>
      <c r="CS45" s="81">
        <v>8</v>
      </c>
      <c r="CT45" s="81"/>
      <c r="CU45" s="81">
        <v>7</v>
      </c>
      <c r="CV45" s="81"/>
      <c r="CW45" s="81">
        <v>8</v>
      </c>
      <c r="CX45" s="81"/>
      <c r="CY45" s="81">
        <v>8</v>
      </c>
      <c r="CZ45" s="81"/>
      <c r="DA45" s="81">
        <f>CY45*CY$4+CW45*CW$4+CU45*CU$4+CS45*CS$4+CQ45*CQ$4</f>
        <v>180</v>
      </c>
      <c r="DB45" s="82">
        <f>DA45/DA$4</f>
        <v>7.826086956521739</v>
      </c>
      <c r="DC45" s="82">
        <f>(DA45+CO45)/DC$4</f>
        <v>7.636363636363637</v>
      </c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</row>
    <row r="46" spans="1:120" ht="15.75">
      <c r="A46" s="4">
        <v>2</v>
      </c>
      <c r="B46" s="13" t="s">
        <v>295</v>
      </c>
      <c r="C46" s="24" t="s">
        <v>64</v>
      </c>
      <c r="D46" s="11">
        <v>33826</v>
      </c>
      <c r="E46" s="4" t="s">
        <v>101</v>
      </c>
      <c r="F46" s="13" t="s">
        <v>247</v>
      </c>
      <c r="G46" s="17" t="s">
        <v>32</v>
      </c>
      <c r="H46" s="81">
        <v>6</v>
      </c>
      <c r="I46" s="81"/>
      <c r="J46" s="81">
        <v>6</v>
      </c>
      <c r="K46" s="81"/>
      <c r="L46" s="81">
        <v>6</v>
      </c>
      <c r="M46" s="81"/>
      <c r="N46" s="81">
        <v>5</v>
      </c>
      <c r="O46" s="81">
        <v>4</v>
      </c>
      <c r="P46" s="81">
        <v>7</v>
      </c>
      <c r="Q46" s="81"/>
      <c r="R46" s="81">
        <v>5</v>
      </c>
      <c r="S46" s="81">
        <v>4</v>
      </c>
      <c r="T46" s="81">
        <v>8</v>
      </c>
      <c r="U46" s="81"/>
      <c r="V46" s="81">
        <f>T46*$T$4+R46*$R$4+P46*$P$4+N46*$N$4+L46*$L$4</f>
        <v>135</v>
      </c>
      <c r="W46" s="83">
        <f>V46/$V$4</f>
        <v>6.136363636363637</v>
      </c>
      <c r="X46" s="81">
        <v>7</v>
      </c>
      <c r="Y46" s="81"/>
      <c r="Z46" s="81">
        <v>7</v>
      </c>
      <c r="AA46" s="81"/>
      <c r="AB46" s="81">
        <v>6</v>
      </c>
      <c r="AC46" s="81"/>
      <c r="AD46" s="81">
        <v>5</v>
      </c>
      <c r="AE46" s="81"/>
      <c r="AF46" s="81">
        <v>6</v>
      </c>
      <c r="AG46" s="81"/>
      <c r="AH46" s="81">
        <v>6</v>
      </c>
      <c r="AI46" s="81">
        <v>3</v>
      </c>
      <c r="AJ46" s="81">
        <f>AH46*$AH$4+AF46*$AF$4+AD46*$AD$4+AB46*$AB$4+Z46*$Z$4+X46*$X$4</f>
        <v>141</v>
      </c>
      <c r="AK46" s="83">
        <f>AJ46/$AJ$4</f>
        <v>6.130434782608695</v>
      </c>
      <c r="AL46" s="83">
        <f>(AJ46+V46)/$AL$4</f>
        <v>6.133333333333334</v>
      </c>
      <c r="AM46" s="43" t="str">
        <f>IF(AL46&gt;=8.995,"XuÊt s¾c",IF(AL46&gt;=7.995,"Giái",IF(AL46&gt;=6.995,"Kh¸",IF(AL46&gt;=5.995,"TB Kh¸",IF(AL46&gt;=4.995,"Trung b×nh",IF(AL46&gt;=3.995,"YÕu",IF(AL46&lt;3.995,"KÐm")))))))</f>
        <v>TB Kh¸</v>
      </c>
      <c r="AN46" s="81">
        <f>SUM((IF(L46&gt;=5,0,$L$4)),(IF(N46&gt;=5,0,$N$4)),(IF(P46&gt;=5,0,$P$4)),(IF(R46&gt;=5,0,$R$4)),,(IF(T46&gt;=5,0,$T$4)),(IF(X46&gt;=5,0,$X$4)),(IF(Z46&gt;=5,0,$Z$4)),,(IF(AB46&gt;=5,0,$AB$4)),(IF(AD46&gt;=5,0,$AD$4)),(IF(AF46&gt;=5,0,$AF$4)),,(IF(AH46&gt;=5,0,$AH$4)))</f>
        <v>0</v>
      </c>
      <c r="AO46" s="44" t="str">
        <f>IF($AL46&lt;3.495,"Th«i häc",IF($AL46&lt;4.995,"Ngõng häc",IF($AN46&gt;25,"Ngõng häc","Lªn líp")))</f>
        <v>Lªn líp</v>
      </c>
      <c r="AP46" s="41">
        <v>7</v>
      </c>
      <c r="AQ46" s="81"/>
      <c r="AR46" s="81">
        <v>8</v>
      </c>
      <c r="AS46" s="81"/>
      <c r="AT46" s="81">
        <v>6</v>
      </c>
      <c r="AU46" s="81"/>
      <c r="AV46" s="81">
        <v>6</v>
      </c>
      <c r="AW46" s="81"/>
      <c r="AX46" s="81">
        <v>6</v>
      </c>
      <c r="AY46" s="81"/>
      <c r="AZ46" s="81">
        <v>7</v>
      </c>
      <c r="BA46" s="81"/>
      <c r="BB46" s="81">
        <v>6</v>
      </c>
      <c r="BC46" s="81"/>
      <c r="BD46" s="81">
        <v>7</v>
      </c>
      <c r="BE46" s="81"/>
      <c r="BF46" s="81">
        <f>BD46*BD$4+BB46*BB$4+AZ46*AZ$4+AX46*AX$4+AV46*AV$4+AT46*AT$4+AR46*AR$4+AP46*AP$4</f>
        <v>198</v>
      </c>
      <c r="BG46" s="96">
        <f>BF46/BF$4</f>
        <v>6.6</v>
      </c>
      <c r="BH46" s="81">
        <v>6</v>
      </c>
      <c r="BI46" s="81"/>
      <c r="BJ46" s="81">
        <v>6</v>
      </c>
      <c r="BK46" s="81"/>
      <c r="BL46" s="81">
        <v>8</v>
      </c>
      <c r="BM46" s="81"/>
      <c r="BN46" s="81">
        <v>8</v>
      </c>
      <c r="BO46" s="81"/>
      <c r="BP46" s="81">
        <v>8</v>
      </c>
      <c r="BQ46" s="81"/>
      <c r="BR46" s="81">
        <v>9</v>
      </c>
      <c r="BS46" s="81"/>
      <c r="BT46" s="81">
        <v>8</v>
      </c>
      <c r="BU46" s="121"/>
      <c r="BV46" s="81">
        <f>BT46*BT$4+BR46*BR$4+BP46*BP$4+BN46*BN$4+BL46*BL$4+BJ46*BJ$4+BH46*BH$4</f>
        <v>197</v>
      </c>
      <c r="BW46" s="82">
        <f>BV46/BV$4</f>
        <v>7.576923076923077</v>
      </c>
      <c r="BX46" s="82">
        <f>(BV46+BF46)/BX$4</f>
        <v>7.053571428571429</v>
      </c>
      <c r="BY46" s="148" t="s">
        <v>511</v>
      </c>
      <c r="BZ46" s="148" t="s">
        <v>522</v>
      </c>
      <c r="CA46" s="81">
        <v>8</v>
      </c>
      <c r="CB46" s="81"/>
      <c r="CC46" s="81">
        <v>9</v>
      </c>
      <c r="CD46" s="81"/>
      <c r="CE46" s="81">
        <v>7</v>
      </c>
      <c r="CF46" s="81"/>
      <c r="CG46" s="81">
        <v>8</v>
      </c>
      <c r="CH46" s="81"/>
      <c r="CI46" s="81">
        <v>7</v>
      </c>
      <c r="CJ46" s="81"/>
      <c r="CK46" s="81">
        <v>7</v>
      </c>
      <c r="CL46" s="81"/>
      <c r="CM46" s="81">
        <v>7</v>
      </c>
      <c r="CN46" s="81"/>
      <c r="CO46" s="81">
        <f>CM46*CM$4+CK46*CK$4+CI46*CI$4+CG46*CG$4+CE46*CE$4+CC46*CC$4+CA46*CA$4</f>
        <v>242</v>
      </c>
      <c r="CP46" s="82">
        <f>CO46/CO$4</f>
        <v>7.5625</v>
      </c>
      <c r="CQ46" s="81">
        <v>8</v>
      </c>
      <c r="CR46" s="81"/>
      <c r="CS46" s="81">
        <v>8</v>
      </c>
      <c r="CT46" s="81"/>
      <c r="CU46" s="81">
        <v>8</v>
      </c>
      <c r="CV46" s="81"/>
      <c r="CW46" s="81">
        <v>8</v>
      </c>
      <c r="CX46" s="81"/>
      <c r="CY46" s="81">
        <v>7</v>
      </c>
      <c r="CZ46" s="81"/>
      <c r="DA46" s="81">
        <f>CY46*CY$4+CW46*CW$4+CU46*CU$4+CS46*CS$4+CQ46*CQ$4</f>
        <v>178</v>
      </c>
      <c r="DB46" s="82">
        <f>DA46/DA$4</f>
        <v>7.739130434782608</v>
      </c>
      <c r="DC46" s="82">
        <f>(DA46+CO46)/DC$4</f>
        <v>7.636363636363637</v>
      </c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</row>
    <row r="47" spans="1:120" ht="15.75">
      <c r="A47" s="4">
        <v>30</v>
      </c>
      <c r="B47" s="13" t="s">
        <v>364</v>
      </c>
      <c r="C47" s="24" t="s">
        <v>383</v>
      </c>
      <c r="D47" s="11">
        <v>33891</v>
      </c>
      <c r="E47" s="4" t="s">
        <v>101</v>
      </c>
      <c r="F47" s="13" t="s">
        <v>31</v>
      </c>
      <c r="G47" s="17" t="s">
        <v>62</v>
      </c>
      <c r="H47" s="81">
        <v>7</v>
      </c>
      <c r="I47" s="81"/>
      <c r="J47" s="81">
        <v>7</v>
      </c>
      <c r="K47" s="81"/>
      <c r="L47" s="81">
        <v>7</v>
      </c>
      <c r="M47" s="81"/>
      <c r="N47" s="81">
        <v>5</v>
      </c>
      <c r="O47" s="81"/>
      <c r="P47" s="81">
        <v>6</v>
      </c>
      <c r="Q47" s="81"/>
      <c r="R47" s="81">
        <v>6</v>
      </c>
      <c r="S47" s="81"/>
      <c r="T47" s="81">
        <v>6</v>
      </c>
      <c r="U47" s="81"/>
      <c r="V47" s="81">
        <f>T47*$T$4+R47*$R$4+P47*$P$4+N47*$N$4+L47*$L$4</f>
        <v>136</v>
      </c>
      <c r="W47" s="83">
        <f>V47/$V$4</f>
        <v>6.181818181818182</v>
      </c>
      <c r="X47" s="81">
        <v>7</v>
      </c>
      <c r="Y47" s="81"/>
      <c r="Z47" s="81">
        <v>8</v>
      </c>
      <c r="AA47" s="81"/>
      <c r="AB47" s="81">
        <v>6</v>
      </c>
      <c r="AC47" s="81"/>
      <c r="AD47" s="81">
        <v>6</v>
      </c>
      <c r="AE47" s="81"/>
      <c r="AF47" s="81">
        <v>7</v>
      </c>
      <c r="AG47" s="81"/>
      <c r="AH47" s="81">
        <v>7</v>
      </c>
      <c r="AI47" s="81"/>
      <c r="AJ47" s="81">
        <f>AH47*$AH$4+AF47*$AF$4+AD47*$AD$4+AB47*$AB$4+Z47*$Z$4+X47*$X$4</f>
        <v>157</v>
      </c>
      <c r="AK47" s="83">
        <f>AJ47/$AJ$4</f>
        <v>6.826086956521739</v>
      </c>
      <c r="AL47" s="83">
        <f>(AJ47+V47)/$AL$4</f>
        <v>6.511111111111111</v>
      </c>
      <c r="AM47" s="43" t="str">
        <f>IF(AL47&gt;=8.995,"XuÊt s¾c",IF(AL47&gt;=7.995,"Giái",IF(AL47&gt;=6.995,"Kh¸",IF(AL47&gt;=5.995,"TB Kh¸",IF(AL47&gt;=4.995,"Trung b×nh",IF(AL47&gt;=3.995,"YÕu",IF(AL47&lt;3.995,"KÐm")))))))</f>
        <v>TB Kh¸</v>
      </c>
      <c r="AN47" s="81">
        <f>SUM((IF(L47&gt;=5,0,$L$4)),(IF(N47&gt;=5,0,$N$4)),(IF(P47&gt;=5,0,$P$4)),(IF(R47&gt;=5,0,$R$4)),,(IF(T47&gt;=5,0,$T$4)),(IF(X47&gt;=5,0,$X$4)),(IF(Z47&gt;=5,0,$Z$4)),,(IF(AB47&gt;=5,0,$AB$4)),(IF(AD47&gt;=5,0,$AD$4)),(IF(AF47&gt;=5,0,$AF$4)),,(IF(AH47&gt;=5,0,$AH$4)))</f>
        <v>0</v>
      </c>
      <c r="AO47" s="44" t="str">
        <f>IF($AL47&lt;3.495,"Th«i häc",IF($AL47&lt;4.995,"Ngõng häc",IF($AN47&gt;25,"Ngõng häc","Lªn líp")))</f>
        <v>Lªn líp</v>
      </c>
      <c r="AP47" s="41">
        <v>7</v>
      </c>
      <c r="AQ47" s="81"/>
      <c r="AR47" s="81">
        <v>6</v>
      </c>
      <c r="AS47" s="81"/>
      <c r="AT47" s="81">
        <v>6</v>
      </c>
      <c r="AU47" s="81"/>
      <c r="AV47" s="81">
        <v>6</v>
      </c>
      <c r="AW47" s="81"/>
      <c r="AX47" s="81">
        <v>7</v>
      </c>
      <c r="AY47" s="81"/>
      <c r="AZ47" s="81">
        <v>5</v>
      </c>
      <c r="BA47" s="81"/>
      <c r="BB47" s="81">
        <v>5</v>
      </c>
      <c r="BC47" s="81"/>
      <c r="BD47" s="81">
        <v>7</v>
      </c>
      <c r="BE47" s="81"/>
      <c r="BF47" s="81">
        <f>BD47*BD$4+BB47*BB$4+AZ47*AZ$4+AX47*AX$4+AV47*AV$4+AT47*AT$4+AR47*AR$4+AP47*AP$4</f>
        <v>183</v>
      </c>
      <c r="BG47" s="96">
        <f>BF47/BF$4</f>
        <v>6.1</v>
      </c>
      <c r="BH47" s="81">
        <v>8</v>
      </c>
      <c r="BI47" s="81"/>
      <c r="BJ47" s="81">
        <v>7</v>
      </c>
      <c r="BK47" s="81"/>
      <c r="BL47" s="81">
        <v>7</v>
      </c>
      <c r="BM47" s="81"/>
      <c r="BN47" s="81">
        <v>7</v>
      </c>
      <c r="BO47" s="81"/>
      <c r="BP47" s="81">
        <v>6</v>
      </c>
      <c r="BQ47" s="81"/>
      <c r="BR47" s="81">
        <v>6</v>
      </c>
      <c r="BS47" s="81"/>
      <c r="BT47" s="81">
        <v>7</v>
      </c>
      <c r="BU47" s="121"/>
      <c r="BV47" s="81">
        <f>BT47*BT$4+BR47*BR$4+BP47*BP$4+BN47*BN$4+BL47*BL$4+BJ47*BJ$4+BH47*BH$4</f>
        <v>177</v>
      </c>
      <c r="BW47" s="82">
        <f>BV47/BV$4</f>
        <v>6.8076923076923075</v>
      </c>
      <c r="BX47" s="82">
        <f>(BV47+BF47)/BX$4</f>
        <v>6.428571428571429</v>
      </c>
      <c r="BY47" s="148" t="s">
        <v>568</v>
      </c>
      <c r="BZ47" s="148" t="s">
        <v>522</v>
      </c>
      <c r="CA47" s="81">
        <v>6</v>
      </c>
      <c r="CB47" s="81"/>
      <c r="CC47" s="81">
        <v>6</v>
      </c>
      <c r="CD47" s="81"/>
      <c r="CE47" s="81">
        <v>7</v>
      </c>
      <c r="CF47" s="81"/>
      <c r="CG47" s="81">
        <v>7</v>
      </c>
      <c r="CH47" s="81"/>
      <c r="CI47" s="81">
        <v>7</v>
      </c>
      <c r="CJ47" s="81"/>
      <c r="CK47" s="81">
        <v>6</v>
      </c>
      <c r="CL47" s="81"/>
      <c r="CM47" s="81">
        <v>8</v>
      </c>
      <c r="CN47" s="81"/>
      <c r="CO47" s="81">
        <f>CM47*CM$4+CK47*CK$4+CI47*CI$4+CG47*CG$4+CE47*CE$4+CC47*CC$4+CA47*CA$4</f>
        <v>217</v>
      </c>
      <c r="CP47" s="82">
        <f>CO47/CO$4</f>
        <v>6.78125</v>
      </c>
      <c r="CQ47" s="81">
        <v>8</v>
      </c>
      <c r="CR47" s="81"/>
      <c r="CS47" s="81">
        <v>7</v>
      </c>
      <c r="CT47" s="81"/>
      <c r="CU47" s="81">
        <v>8</v>
      </c>
      <c r="CV47" s="81"/>
      <c r="CW47" s="81">
        <v>8</v>
      </c>
      <c r="CX47" s="81"/>
      <c r="CY47" s="81">
        <v>8</v>
      </c>
      <c r="CZ47" s="81"/>
      <c r="DA47" s="81">
        <f>CY47*CY$4+CW47*CW$4+CU47*CU$4+CS47*CS$4+CQ47*CQ$4</f>
        <v>178</v>
      </c>
      <c r="DB47" s="82">
        <f>DA47/DA$4</f>
        <v>7.739130434782608</v>
      </c>
      <c r="DC47" s="82">
        <f>(DA47+CO47)/DC$4</f>
        <v>7.181818181818182</v>
      </c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</row>
    <row r="48" spans="1:120" ht="15.75">
      <c r="A48" s="4">
        <v>38</v>
      </c>
      <c r="B48" s="13" t="s">
        <v>396</v>
      </c>
      <c r="C48" s="24" t="s">
        <v>397</v>
      </c>
      <c r="D48" s="11">
        <v>33277</v>
      </c>
      <c r="E48" s="4" t="s">
        <v>101</v>
      </c>
      <c r="F48" s="13" t="s">
        <v>398</v>
      </c>
      <c r="G48" s="17" t="s">
        <v>68</v>
      </c>
      <c r="H48" s="81">
        <v>8</v>
      </c>
      <c r="I48" s="81"/>
      <c r="J48" s="81">
        <v>6</v>
      </c>
      <c r="K48" s="81"/>
      <c r="L48" s="81">
        <v>6</v>
      </c>
      <c r="M48" s="81"/>
      <c r="N48" s="81">
        <v>5</v>
      </c>
      <c r="O48" s="81"/>
      <c r="P48" s="81">
        <v>5</v>
      </c>
      <c r="Q48" s="81"/>
      <c r="R48" s="81">
        <v>5</v>
      </c>
      <c r="S48" s="81">
        <v>4</v>
      </c>
      <c r="T48" s="81">
        <v>8</v>
      </c>
      <c r="U48" s="81"/>
      <c r="V48" s="81">
        <f>T48*$T$4+R48*$R$4+P48*$P$4+N48*$N$4+L48*$L$4</f>
        <v>129</v>
      </c>
      <c r="W48" s="83">
        <f>V48/$V$4</f>
        <v>5.863636363636363</v>
      </c>
      <c r="X48" s="81">
        <v>7</v>
      </c>
      <c r="Y48" s="81"/>
      <c r="Z48" s="81">
        <v>7</v>
      </c>
      <c r="AA48" s="81"/>
      <c r="AB48" s="81">
        <v>6</v>
      </c>
      <c r="AC48" s="81"/>
      <c r="AD48" s="81">
        <v>5</v>
      </c>
      <c r="AE48" s="81"/>
      <c r="AF48" s="81">
        <v>5</v>
      </c>
      <c r="AG48" s="81"/>
      <c r="AH48" s="81">
        <v>6</v>
      </c>
      <c r="AI48" s="81"/>
      <c r="AJ48" s="81">
        <f>AH48*$AH$4+AF48*$AF$4+AD48*$AD$4+AB48*$AB$4+Z48*$Z$4+X48*$X$4</f>
        <v>136</v>
      </c>
      <c r="AK48" s="83">
        <f>AJ48/$AJ$4</f>
        <v>5.913043478260869</v>
      </c>
      <c r="AL48" s="83">
        <f>(AJ48+V48)/$AL$4</f>
        <v>5.888888888888889</v>
      </c>
      <c r="AM48" s="43" t="str">
        <f>IF(AL48&gt;=8.995,"XuÊt s¾c",IF(AL48&gt;=7.995,"Giái",IF(AL48&gt;=6.995,"Kh¸",IF(AL48&gt;=5.995,"TB Kh¸",IF(AL48&gt;=4.995,"Trung b×nh",IF(AL48&gt;=3.995,"YÕu",IF(AL48&lt;3.995,"KÐm")))))))</f>
        <v>Trung b×nh</v>
      </c>
      <c r="AN48" s="81">
        <f>SUM((IF(L48&gt;=5,0,$L$4)),(IF(N48&gt;=5,0,$N$4)),(IF(P48&gt;=5,0,$P$4)),(IF(R48&gt;=5,0,$R$4)),,(IF(T48&gt;=5,0,$T$4)),(IF(X48&gt;=5,0,$X$4)),(IF(Z48&gt;=5,0,$Z$4)),,(IF(AB48&gt;=5,0,$AB$4)),(IF(AD48&gt;=5,0,$AD$4)),(IF(AF48&gt;=5,0,$AF$4)),,(IF(AH48&gt;=5,0,$AH$4)))</f>
        <v>0</v>
      </c>
      <c r="AO48" s="44" t="str">
        <f>IF($AL48&lt;3.495,"Th«i häc",IF($AL48&lt;4.995,"Ngõng häc",IF($AN48&gt;25,"Ngõng häc","Lªn líp")))</f>
        <v>Lªn líp</v>
      </c>
      <c r="AP48" s="41">
        <v>7</v>
      </c>
      <c r="AQ48" s="81"/>
      <c r="AR48" s="81">
        <v>6</v>
      </c>
      <c r="AS48" s="81"/>
      <c r="AT48" s="81">
        <v>6</v>
      </c>
      <c r="AU48" s="81"/>
      <c r="AV48" s="81">
        <v>6</v>
      </c>
      <c r="AW48" s="81"/>
      <c r="AX48" s="81">
        <v>6</v>
      </c>
      <c r="AY48" s="81"/>
      <c r="AZ48" s="81">
        <v>8</v>
      </c>
      <c r="BA48" s="81"/>
      <c r="BB48" s="81">
        <v>7</v>
      </c>
      <c r="BC48" s="81"/>
      <c r="BD48" s="81">
        <v>7</v>
      </c>
      <c r="BE48" s="81"/>
      <c r="BF48" s="81">
        <f>BD48*BD$4+BB48*BB$4+AZ48*AZ$4+AX48*AX$4+AV48*AV$4+AT48*AT$4+AR48*AR$4+AP48*AP$4</f>
        <v>200</v>
      </c>
      <c r="BG48" s="96">
        <f>BF48/BF$4</f>
        <v>6.666666666666667</v>
      </c>
      <c r="BH48" s="81">
        <v>6</v>
      </c>
      <c r="BI48" s="81"/>
      <c r="BJ48" s="81">
        <v>6</v>
      </c>
      <c r="BK48" s="81"/>
      <c r="BL48" s="81">
        <v>5</v>
      </c>
      <c r="BM48" s="81"/>
      <c r="BN48" s="81">
        <v>8</v>
      </c>
      <c r="BO48" s="81"/>
      <c r="BP48" s="81">
        <v>9</v>
      </c>
      <c r="BQ48" s="81"/>
      <c r="BR48" s="81">
        <v>9</v>
      </c>
      <c r="BS48" s="81"/>
      <c r="BT48" s="81">
        <v>6</v>
      </c>
      <c r="BU48" s="121"/>
      <c r="BV48" s="81">
        <f>BT48*BT$4+BR48*BR$4+BP48*BP$4+BN48*BN$4+BL48*BL$4+BJ48*BJ$4+BH48*BH$4</f>
        <v>184</v>
      </c>
      <c r="BW48" s="82">
        <f>BV48/BV$4</f>
        <v>7.076923076923077</v>
      </c>
      <c r="BX48" s="82">
        <f>(BV48+BF48)/BX$4</f>
        <v>6.857142857142857</v>
      </c>
      <c r="BY48" s="148" t="s">
        <v>568</v>
      </c>
      <c r="BZ48" s="148" t="s">
        <v>522</v>
      </c>
      <c r="CA48" s="81">
        <v>8</v>
      </c>
      <c r="CB48" s="81"/>
      <c r="CC48" s="81">
        <v>9</v>
      </c>
      <c r="CD48" s="81"/>
      <c r="CE48" s="81">
        <v>8</v>
      </c>
      <c r="CF48" s="81"/>
      <c r="CG48" s="81">
        <v>8</v>
      </c>
      <c r="CH48" s="81"/>
      <c r="CI48" s="81">
        <v>7</v>
      </c>
      <c r="CJ48" s="81"/>
      <c r="CK48" s="81">
        <v>8</v>
      </c>
      <c r="CL48" s="81"/>
      <c r="CM48" s="81">
        <v>8</v>
      </c>
      <c r="CN48" s="81"/>
      <c r="CO48" s="81">
        <f>CM48*CM$4+CK48*CK$4+CI48*CI$4+CG48*CG$4+CE48*CE$4+CC48*CC$4+CA48*CA$4</f>
        <v>256</v>
      </c>
      <c r="CP48" s="82">
        <f>CO48/CO$4</f>
        <v>8</v>
      </c>
      <c r="CQ48" s="81">
        <v>7</v>
      </c>
      <c r="CR48" s="81"/>
      <c r="CS48" s="81">
        <v>8</v>
      </c>
      <c r="CT48" s="81"/>
      <c r="CU48" s="81">
        <v>8</v>
      </c>
      <c r="CV48" s="81"/>
      <c r="CW48" s="81">
        <v>9</v>
      </c>
      <c r="CX48" s="81"/>
      <c r="CY48" s="81">
        <v>7</v>
      </c>
      <c r="CZ48" s="81"/>
      <c r="DA48" s="81">
        <f>CY48*CY$4+CW48*CW$4+CU48*CU$4+CS48*CS$4+CQ48*CQ$4</f>
        <v>177</v>
      </c>
      <c r="DB48" s="82">
        <f>DA48/DA$4</f>
        <v>7.695652173913044</v>
      </c>
      <c r="DC48" s="82">
        <f>(DA48+CO48)/DC$4</f>
        <v>7.872727272727273</v>
      </c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</row>
    <row r="49" spans="1:120" ht="15.75">
      <c r="A49" s="4">
        <v>56</v>
      </c>
      <c r="B49" s="13" t="s">
        <v>415</v>
      </c>
      <c r="C49" s="24" t="s">
        <v>339</v>
      </c>
      <c r="D49" s="11">
        <v>33944</v>
      </c>
      <c r="E49" s="4" t="s">
        <v>101</v>
      </c>
      <c r="F49" s="13" t="s">
        <v>57</v>
      </c>
      <c r="G49" s="17" t="s">
        <v>33</v>
      </c>
      <c r="H49" s="81">
        <v>7</v>
      </c>
      <c r="I49" s="81"/>
      <c r="J49" s="81">
        <v>5</v>
      </c>
      <c r="K49" s="81"/>
      <c r="L49" s="81">
        <v>6</v>
      </c>
      <c r="M49" s="81"/>
      <c r="N49" s="81">
        <v>5</v>
      </c>
      <c r="O49" s="81"/>
      <c r="P49" s="81">
        <v>6</v>
      </c>
      <c r="Q49" s="81"/>
      <c r="R49" s="81">
        <v>7</v>
      </c>
      <c r="S49" s="81"/>
      <c r="T49" s="81">
        <v>7</v>
      </c>
      <c r="U49" s="81"/>
      <c r="V49" s="81">
        <f>T49*$T$4+R49*$R$4+P49*$P$4+N49*$N$4+L49*$L$4</f>
        <v>138</v>
      </c>
      <c r="W49" s="83">
        <f>V49/$V$4</f>
        <v>6.2727272727272725</v>
      </c>
      <c r="X49" s="81">
        <v>6</v>
      </c>
      <c r="Y49" s="81"/>
      <c r="Z49" s="81">
        <v>7</v>
      </c>
      <c r="AA49" s="81"/>
      <c r="AB49" s="81">
        <v>4</v>
      </c>
      <c r="AC49" s="81"/>
      <c r="AD49" s="81">
        <v>7</v>
      </c>
      <c r="AE49" s="81"/>
      <c r="AF49" s="81">
        <v>5</v>
      </c>
      <c r="AG49" s="81">
        <v>4</v>
      </c>
      <c r="AH49" s="81">
        <v>8</v>
      </c>
      <c r="AI49" s="81"/>
      <c r="AJ49" s="81">
        <f>AH49*$AH$4+AF49*$AF$4+AD49*$AD$4+AB49*$AB$4+Z49*$Z$4+X49*$X$4</f>
        <v>141</v>
      </c>
      <c r="AK49" s="83">
        <f>AJ49/$AJ$4</f>
        <v>6.130434782608695</v>
      </c>
      <c r="AL49" s="83">
        <f>(AJ49+V49)/$AL$4</f>
        <v>6.2</v>
      </c>
      <c r="AM49" s="43" t="str">
        <f>IF(AL49&gt;=8.995,"XuÊt s¾c",IF(AL49&gt;=7.995,"Giái",IF(AL49&gt;=6.995,"Kh¸",IF(AL49&gt;=5.995,"TB Kh¸",IF(AL49&gt;=4.995,"Trung b×nh",IF(AL49&gt;=3.995,"YÕu",IF(AL49&lt;3.995,"KÐm")))))))</f>
        <v>TB Kh¸</v>
      </c>
      <c r="AN49" s="81">
        <f>SUM((IF(L49&gt;=5,0,$L$4)),(IF(N49&gt;=5,0,$N$4)),(IF(P49&gt;=5,0,$P$4)),(IF(R49&gt;=5,0,$R$4)),,(IF(T49&gt;=5,0,$T$4)),(IF(X49&gt;=5,0,$X$4)),(IF(Z49&gt;=5,0,$Z$4)),,(IF(AB49&gt;=5,0,$AB$4)),(IF(AD49&gt;=5,0,$AD$4)),(IF(AF49&gt;=5,0,$AF$4)),,(IF(AH49&gt;=5,0,$AH$4)))</f>
        <v>4</v>
      </c>
      <c r="AO49" s="44" t="str">
        <f>IF($AL49&lt;3.495,"Th«i häc",IF($AL49&lt;4.995,"Ngõng häc",IF($AN49&gt;25,"Ngõng häc","Lªn líp")))</f>
        <v>Lªn líp</v>
      </c>
      <c r="AP49" s="41">
        <v>7</v>
      </c>
      <c r="AQ49" s="81"/>
      <c r="AR49" s="81">
        <v>5</v>
      </c>
      <c r="AS49" s="81"/>
      <c r="AT49" s="81">
        <v>7</v>
      </c>
      <c r="AU49" s="81"/>
      <c r="AV49" s="81">
        <v>6</v>
      </c>
      <c r="AW49" s="81"/>
      <c r="AX49" s="81">
        <v>7</v>
      </c>
      <c r="AY49" s="81"/>
      <c r="AZ49" s="81">
        <v>6</v>
      </c>
      <c r="BA49" s="81"/>
      <c r="BB49" s="81">
        <v>5</v>
      </c>
      <c r="BC49" s="81"/>
      <c r="BD49" s="81">
        <v>7</v>
      </c>
      <c r="BE49" s="81"/>
      <c r="BF49" s="81">
        <f>BD49*BD$4+BB49*BB$4+AZ49*AZ$4+AX49*AX$4+AV49*AV$4+AT49*AT$4+AR49*AR$4+AP49*AP$4</f>
        <v>189</v>
      </c>
      <c r="BG49" s="96">
        <f>BF49/BF$4</f>
        <v>6.3</v>
      </c>
      <c r="BH49" s="81">
        <v>6</v>
      </c>
      <c r="BI49" s="81"/>
      <c r="BJ49" s="81">
        <v>6</v>
      </c>
      <c r="BK49" s="81"/>
      <c r="BL49" s="81">
        <v>5</v>
      </c>
      <c r="BM49" s="81"/>
      <c r="BN49" s="81">
        <v>6</v>
      </c>
      <c r="BO49" s="81"/>
      <c r="BP49" s="81">
        <v>6</v>
      </c>
      <c r="BQ49" s="81"/>
      <c r="BR49" s="81">
        <v>6</v>
      </c>
      <c r="BS49" s="81"/>
      <c r="BT49" s="81">
        <v>6</v>
      </c>
      <c r="BU49" s="121"/>
      <c r="BV49" s="81">
        <f>BT49*BT$4+BR49*BR$4+BP49*BP$4+BN49*BN$4+BL49*BL$4+BJ49*BJ$4+BH49*BH$4</f>
        <v>152</v>
      </c>
      <c r="BW49" s="82">
        <f>BV49/BV$4</f>
        <v>5.846153846153846</v>
      </c>
      <c r="BX49" s="82">
        <f>(BV49+BF49)/BX$4</f>
        <v>6.089285714285714</v>
      </c>
      <c r="BY49" s="148" t="s">
        <v>568</v>
      </c>
      <c r="BZ49" s="148" t="s">
        <v>522</v>
      </c>
      <c r="CA49" s="81">
        <v>6</v>
      </c>
      <c r="CB49" s="81"/>
      <c r="CC49" s="81">
        <v>7</v>
      </c>
      <c r="CD49" s="81"/>
      <c r="CE49" s="81">
        <v>7</v>
      </c>
      <c r="CF49" s="81"/>
      <c r="CG49" s="81">
        <v>7</v>
      </c>
      <c r="CH49" s="81"/>
      <c r="CI49" s="81">
        <v>8</v>
      </c>
      <c r="CJ49" s="81"/>
      <c r="CK49" s="81">
        <v>7</v>
      </c>
      <c r="CL49" s="81"/>
      <c r="CM49" s="81">
        <v>6</v>
      </c>
      <c r="CN49" s="81"/>
      <c r="CO49" s="81">
        <f>CM49*CM$4+CK49*CK$4+CI49*CI$4+CG49*CG$4+CE49*CE$4+CC49*CC$4+CA49*CA$4</f>
        <v>218</v>
      </c>
      <c r="CP49" s="82">
        <f>CO49/CO$4</f>
        <v>6.8125</v>
      </c>
      <c r="CQ49" s="81">
        <v>7</v>
      </c>
      <c r="CR49" s="81"/>
      <c r="CS49" s="81">
        <v>9</v>
      </c>
      <c r="CT49" s="81"/>
      <c r="CU49" s="81">
        <v>8</v>
      </c>
      <c r="CV49" s="81"/>
      <c r="CW49" s="81">
        <v>9</v>
      </c>
      <c r="CX49" s="81"/>
      <c r="CY49" s="81">
        <v>6</v>
      </c>
      <c r="CZ49" s="81"/>
      <c r="DA49" s="81">
        <f>CY49*CY$4+CW49*CW$4+CU49*CU$4+CS49*CS$4+CQ49*CQ$4</f>
        <v>177</v>
      </c>
      <c r="DB49" s="82">
        <f>DA49/DA$4</f>
        <v>7.695652173913044</v>
      </c>
      <c r="DC49" s="82">
        <f>(DA49+CO49)/DC$4</f>
        <v>7.181818181818182</v>
      </c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</row>
    <row r="50" spans="1:120" ht="15.75">
      <c r="A50" s="4">
        <v>53</v>
      </c>
      <c r="B50" s="13" t="s">
        <v>137</v>
      </c>
      <c r="C50" s="24" t="s">
        <v>412</v>
      </c>
      <c r="D50" s="11">
        <v>33828</v>
      </c>
      <c r="E50" s="4" t="s">
        <v>101</v>
      </c>
      <c r="F50" s="13" t="s">
        <v>89</v>
      </c>
      <c r="G50" s="17" t="s">
        <v>68</v>
      </c>
      <c r="H50" s="81">
        <v>8</v>
      </c>
      <c r="I50" s="81"/>
      <c r="J50" s="81">
        <v>7</v>
      </c>
      <c r="K50" s="81"/>
      <c r="L50" s="81">
        <v>5</v>
      </c>
      <c r="M50" s="81"/>
      <c r="N50" s="81">
        <v>5</v>
      </c>
      <c r="O50" s="81"/>
      <c r="P50" s="81">
        <v>7</v>
      </c>
      <c r="Q50" s="81"/>
      <c r="R50" s="81">
        <v>5</v>
      </c>
      <c r="S50" s="81"/>
      <c r="T50" s="81">
        <v>8</v>
      </c>
      <c r="U50" s="81"/>
      <c r="V50" s="81">
        <f>T50*$T$4+R50*$R$4+P50*$P$4+N50*$N$4+L50*$L$4</f>
        <v>128</v>
      </c>
      <c r="W50" s="83">
        <f>V50/$V$4</f>
        <v>5.818181818181818</v>
      </c>
      <c r="X50" s="81">
        <v>6</v>
      </c>
      <c r="Y50" s="81"/>
      <c r="Z50" s="81">
        <v>8</v>
      </c>
      <c r="AA50" s="81"/>
      <c r="AB50" s="81">
        <v>5</v>
      </c>
      <c r="AC50" s="81"/>
      <c r="AD50" s="81">
        <v>8</v>
      </c>
      <c r="AE50" s="81"/>
      <c r="AF50" s="81">
        <v>7</v>
      </c>
      <c r="AG50" s="81"/>
      <c r="AH50" s="81">
        <v>7</v>
      </c>
      <c r="AI50" s="81"/>
      <c r="AJ50" s="81">
        <f>AH50*$AH$4+AF50*$AF$4+AD50*$AD$4+AB50*$AB$4+Z50*$Z$4+X50*$X$4</f>
        <v>156</v>
      </c>
      <c r="AK50" s="83">
        <f>AJ50/$AJ$4</f>
        <v>6.782608695652174</v>
      </c>
      <c r="AL50" s="83">
        <f>(AJ50+V50)/$AL$4</f>
        <v>6.311111111111111</v>
      </c>
      <c r="AM50" s="43" t="str">
        <f>IF(AL50&gt;=8.995,"XuÊt s¾c",IF(AL50&gt;=7.995,"Giái",IF(AL50&gt;=6.995,"Kh¸",IF(AL50&gt;=5.995,"TB Kh¸",IF(AL50&gt;=4.995,"Trung b×nh",IF(AL50&gt;=3.995,"YÕu",IF(AL50&lt;3.995,"KÐm")))))))</f>
        <v>TB Kh¸</v>
      </c>
      <c r="AN50" s="81">
        <f>SUM((IF(L50&gt;=5,0,$L$4)),(IF(N50&gt;=5,0,$N$4)),(IF(P50&gt;=5,0,$P$4)),(IF(R50&gt;=5,0,$R$4)),,(IF(T50&gt;=5,0,$T$4)),(IF(X50&gt;=5,0,$X$4)),(IF(Z50&gt;=5,0,$Z$4)),,(IF(AB50&gt;=5,0,$AB$4)),(IF(AD50&gt;=5,0,$AD$4)),(IF(AF50&gt;=5,0,$AF$4)),,(IF(AH50&gt;=5,0,$AH$4)))</f>
        <v>0</v>
      </c>
      <c r="AO50" s="44" t="str">
        <f>IF($AL50&lt;3.495,"Th«i häc",IF($AL50&lt;4.995,"Ngõng häc",IF($AN50&gt;25,"Ngõng häc","Lªn líp")))</f>
        <v>Lªn líp</v>
      </c>
      <c r="AP50" s="41">
        <v>8</v>
      </c>
      <c r="AQ50" s="81"/>
      <c r="AR50" s="81">
        <v>7</v>
      </c>
      <c r="AS50" s="81"/>
      <c r="AT50" s="81">
        <v>6</v>
      </c>
      <c r="AU50" s="81"/>
      <c r="AV50" s="81">
        <v>8</v>
      </c>
      <c r="AW50" s="81"/>
      <c r="AX50" s="81">
        <v>8</v>
      </c>
      <c r="AY50" s="81"/>
      <c r="AZ50" s="81">
        <v>9</v>
      </c>
      <c r="BA50" s="81"/>
      <c r="BB50" s="81">
        <v>7</v>
      </c>
      <c r="BC50" s="81"/>
      <c r="BD50" s="81">
        <v>7</v>
      </c>
      <c r="BE50" s="81"/>
      <c r="BF50" s="81">
        <f>BD50*BD$4+BB50*BB$4+AZ50*AZ$4+AX50*AX$4+AV50*AV$4+AT50*AT$4+AR50*AR$4+AP50*AP$4</f>
        <v>224</v>
      </c>
      <c r="BG50" s="96">
        <f>BF50/BF$4</f>
        <v>7.466666666666667</v>
      </c>
      <c r="BH50" s="81">
        <v>7</v>
      </c>
      <c r="BI50" s="81"/>
      <c r="BJ50" s="81">
        <v>6</v>
      </c>
      <c r="BK50" s="81"/>
      <c r="BL50" s="81">
        <v>7</v>
      </c>
      <c r="BM50" s="81"/>
      <c r="BN50" s="81">
        <v>8</v>
      </c>
      <c r="BO50" s="81"/>
      <c r="BP50" s="81">
        <v>7</v>
      </c>
      <c r="BQ50" s="81"/>
      <c r="BR50" s="81">
        <v>8</v>
      </c>
      <c r="BS50" s="81"/>
      <c r="BT50" s="81">
        <v>8</v>
      </c>
      <c r="BU50" s="121"/>
      <c r="BV50" s="81">
        <f>BT50*BT$4+BR50*BR$4+BP50*BP$4+BN50*BN$4+BL50*BL$4+BJ50*BJ$4+BH50*BH$4</f>
        <v>188</v>
      </c>
      <c r="BW50" s="82">
        <f>BV50/BV$4</f>
        <v>7.230769230769231</v>
      </c>
      <c r="BX50" s="82">
        <f>(BV50+BF50)/BX$4</f>
        <v>7.357142857142857</v>
      </c>
      <c r="BY50" s="148" t="s">
        <v>511</v>
      </c>
      <c r="BZ50" s="148" t="s">
        <v>522</v>
      </c>
      <c r="CA50" s="81">
        <v>8</v>
      </c>
      <c r="CB50" s="81"/>
      <c r="CC50" s="81">
        <v>9</v>
      </c>
      <c r="CD50" s="81"/>
      <c r="CE50" s="81">
        <v>7</v>
      </c>
      <c r="CF50" s="81"/>
      <c r="CG50" s="81">
        <v>9</v>
      </c>
      <c r="CH50" s="81"/>
      <c r="CI50" s="81">
        <v>8</v>
      </c>
      <c r="CJ50" s="81"/>
      <c r="CK50" s="81">
        <v>6</v>
      </c>
      <c r="CL50" s="81"/>
      <c r="CM50" s="81">
        <v>8</v>
      </c>
      <c r="CN50" s="81"/>
      <c r="CO50" s="81">
        <f>CM50*CM$4+CK50*CK$4+CI50*CI$4+CG50*CG$4+CE50*CE$4+CC50*CC$4+CA50*CA$4</f>
        <v>253</v>
      </c>
      <c r="CP50" s="82">
        <f>CO50/CO$4</f>
        <v>7.90625</v>
      </c>
      <c r="CQ50" s="81">
        <v>8</v>
      </c>
      <c r="CR50" s="81"/>
      <c r="CS50" s="81">
        <v>8</v>
      </c>
      <c r="CT50" s="81"/>
      <c r="CU50" s="81">
        <v>8</v>
      </c>
      <c r="CV50" s="81"/>
      <c r="CW50" s="81">
        <v>9</v>
      </c>
      <c r="CX50" s="81"/>
      <c r="CY50" s="81">
        <v>6</v>
      </c>
      <c r="CZ50" s="81"/>
      <c r="DA50" s="81">
        <f>CY50*CY$4+CW50*CW$4+CU50*CU$4+CS50*CS$4+CQ50*CQ$4</f>
        <v>175</v>
      </c>
      <c r="DB50" s="82">
        <f>DA50/DA$4</f>
        <v>7.608695652173913</v>
      </c>
      <c r="DC50" s="82">
        <f>(DA50+CO50)/DC$4</f>
        <v>7.781818181818182</v>
      </c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</row>
    <row r="51" spans="1:120" ht="15.75">
      <c r="A51" s="4">
        <v>59</v>
      </c>
      <c r="B51" s="13" t="s">
        <v>137</v>
      </c>
      <c r="C51" s="24" t="s">
        <v>261</v>
      </c>
      <c r="D51" s="11">
        <v>33718</v>
      </c>
      <c r="E51" s="4" t="s">
        <v>101</v>
      </c>
      <c r="F51" s="13" t="s">
        <v>56</v>
      </c>
      <c r="G51" s="17" t="s">
        <v>62</v>
      </c>
      <c r="H51" s="81">
        <v>6</v>
      </c>
      <c r="I51" s="81"/>
      <c r="J51" s="81">
        <v>6</v>
      </c>
      <c r="K51" s="81"/>
      <c r="L51" s="81">
        <v>6</v>
      </c>
      <c r="M51" s="81"/>
      <c r="N51" s="81">
        <v>6</v>
      </c>
      <c r="O51" s="81"/>
      <c r="P51" s="81">
        <v>6</v>
      </c>
      <c r="Q51" s="81"/>
      <c r="R51" s="81">
        <v>7</v>
      </c>
      <c r="S51" s="81"/>
      <c r="T51" s="81">
        <v>9</v>
      </c>
      <c r="U51" s="81"/>
      <c r="V51" s="81">
        <f>T51*$T$4+R51*$R$4+P51*$P$4+N51*$N$4+L51*$L$4</f>
        <v>149</v>
      </c>
      <c r="W51" s="83">
        <f>V51/$V$4</f>
        <v>6.7727272727272725</v>
      </c>
      <c r="X51" s="81">
        <v>7</v>
      </c>
      <c r="Y51" s="81"/>
      <c r="Z51" s="81">
        <v>7</v>
      </c>
      <c r="AA51" s="81"/>
      <c r="AB51" s="81">
        <v>6</v>
      </c>
      <c r="AC51" s="81"/>
      <c r="AD51" s="81">
        <v>8</v>
      </c>
      <c r="AE51" s="81"/>
      <c r="AF51" s="81">
        <v>6</v>
      </c>
      <c r="AG51" s="81"/>
      <c r="AH51" s="81">
        <v>7</v>
      </c>
      <c r="AI51" s="81"/>
      <c r="AJ51" s="81">
        <f>AH51*$AH$4+AF51*$AF$4+AD51*$AD$4+AB51*$AB$4+Z51*$Z$4+X51*$X$4</f>
        <v>155</v>
      </c>
      <c r="AK51" s="83">
        <f>AJ51/$AJ$4</f>
        <v>6.739130434782608</v>
      </c>
      <c r="AL51" s="83">
        <f>(AJ51+V51)/$AL$4</f>
        <v>6.7555555555555555</v>
      </c>
      <c r="AM51" s="43" t="str">
        <f>IF(AL51&gt;=8.995,"XuÊt s¾c",IF(AL51&gt;=7.995,"Giái",IF(AL51&gt;=6.995,"Kh¸",IF(AL51&gt;=5.995,"TB Kh¸",IF(AL51&gt;=4.995,"Trung b×nh",IF(AL51&gt;=3.995,"YÕu",IF(AL51&lt;3.995,"KÐm")))))))</f>
        <v>TB Kh¸</v>
      </c>
      <c r="AN51" s="81">
        <f>SUM((IF(L51&gt;=5,0,$L$4)),(IF(N51&gt;=5,0,$N$4)),(IF(P51&gt;=5,0,$P$4)),(IF(R51&gt;=5,0,$R$4)),,(IF(T51&gt;=5,0,$T$4)),(IF(X51&gt;=5,0,$X$4)),(IF(Z51&gt;=5,0,$Z$4)),,(IF(AB51&gt;=5,0,$AB$4)),(IF(AD51&gt;=5,0,$AD$4)),(IF(AF51&gt;=5,0,$AF$4)),,(IF(AH51&gt;=5,0,$AH$4)))</f>
        <v>0</v>
      </c>
      <c r="AO51" s="44" t="str">
        <f>IF($AL51&lt;3.495,"Th«i häc",IF($AL51&lt;4.995,"Ngõng häc",IF($AN51&gt;25,"Ngõng häc","Lªn líp")))</f>
        <v>Lªn líp</v>
      </c>
      <c r="AP51" s="41">
        <v>7</v>
      </c>
      <c r="AQ51" s="81"/>
      <c r="AR51" s="81">
        <v>7</v>
      </c>
      <c r="AS51" s="81"/>
      <c r="AT51" s="81">
        <v>7</v>
      </c>
      <c r="AU51" s="81"/>
      <c r="AV51" s="81">
        <v>6</v>
      </c>
      <c r="AW51" s="81"/>
      <c r="AX51" s="81">
        <v>8</v>
      </c>
      <c r="AY51" s="81"/>
      <c r="AZ51" s="81">
        <v>7</v>
      </c>
      <c r="BA51" s="81"/>
      <c r="BB51" s="81">
        <v>5</v>
      </c>
      <c r="BC51" s="81"/>
      <c r="BD51" s="81">
        <v>7</v>
      </c>
      <c r="BE51" s="81"/>
      <c r="BF51" s="81">
        <f>BD51*BD$4+BB51*BB$4+AZ51*AZ$4+AX51*AX$4+AV51*AV$4+AT51*AT$4+AR51*AR$4+AP51*AP$4</f>
        <v>202</v>
      </c>
      <c r="BG51" s="96">
        <f>BF51/BF$4</f>
        <v>6.733333333333333</v>
      </c>
      <c r="BH51" s="81">
        <v>7</v>
      </c>
      <c r="BI51" s="81"/>
      <c r="BJ51" s="81">
        <v>6</v>
      </c>
      <c r="BK51" s="81"/>
      <c r="BL51" s="81">
        <v>6</v>
      </c>
      <c r="BM51" s="81"/>
      <c r="BN51" s="81">
        <v>6</v>
      </c>
      <c r="BO51" s="81"/>
      <c r="BP51" s="81">
        <v>5</v>
      </c>
      <c r="BQ51" s="81"/>
      <c r="BR51" s="81">
        <v>8</v>
      </c>
      <c r="BS51" s="81"/>
      <c r="BT51" s="81">
        <v>7</v>
      </c>
      <c r="BU51" s="121"/>
      <c r="BV51" s="81">
        <f>BT51*BT$4+BR51*BR$4+BP51*BP$4+BN51*BN$4+BL51*BL$4+BJ51*BJ$4+BH51*BH$4</f>
        <v>163</v>
      </c>
      <c r="BW51" s="82">
        <f>BV51/BV$4</f>
        <v>6.269230769230769</v>
      </c>
      <c r="BX51" s="82">
        <f>(BV51+BF51)/BX$4</f>
        <v>6.517857142857143</v>
      </c>
      <c r="BY51" s="148" t="s">
        <v>568</v>
      </c>
      <c r="BZ51" s="148" t="s">
        <v>522</v>
      </c>
      <c r="CA51" s="81">
        <v>8</v>
      </c>
      <c r="CB51" s="81"/>
      <c r="CC51" s="81">
        <v>9</v>
      </c>
      <c r="CD51" s="81"/>
      <c r="CE51" s="81">
        <v>8</v>
      </c>
      <c r="CF51" s="81"/>
      <c r="CG51" s="81">
        <v>7</v>
      </c>
      <c r="CH51" s="81"/>
      <c r="CI51" s="81">
        <v>7</v>
      </c>
      <c r="CJ51" s="81"/>
      <c r="CK51" s="81">
        <v>5</v>
      </c>
      <c r="CL51" s="81"/>
      <c r="CM51" s="81">
        <v>8</v>
      </c>
      <c r="CN51" s="81"/>
      <c r="CO51" s="81">
        <f>CM51*CM$4+CK51*CK$4+CI51*CI$4+CG51*CG$4+CE51*CE$4+CC51*CC$4+CA51*CA$4</f>
        <v>235</v>
      </c>
      <c r="CP51" s="82">
        <f>CO51/CO$4</f>
        <v>7.34375</v>
      </c>
      <c r="CQ51" s="81">
        <v>8</v>
      </c>
      <c r="CR51" s="81"/>
      <c r="CS51" s="81">
        <v>8</v>
      </c>
      <c r="CT51" s="81"/>
      <c r="CU51" s="81">
        <v>8</v>
      </c>
      <c r="CV51" s="81"/>
      <c r="CW51" s="81">
        <v>7</v>
      </c>
      <c r="CX51" s="81"/>
      <c r="CY51" s="81">
        <v>7</v>
      </c>
      <c r="CZ51" s="81"/>
      <c r="DA51" s="81">
        <f>CY51*CY$4+CW51*CW$4+CU51*CU$4+CS51*CS$4+CQ51*CQ$4</f>
        <v>175</v>
      </c>
      <c r="DB51" s="82">
        <f>DA51/DA$4</f>
        <v>7.608695652173913</v>
      </c>
      <c r="DC51" s="82">
        <f>(DA51+CO51)/DC$4</f>
        <v>7.454545454545454</v>
      </c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</row>
    <row r="52" spans="1:120" ht="15.75">
      <c r="A52" s="4">
        <v>21</v>
      </c>
      <c r="B52" s="13" t="s">
        <v>372</v>
      </c>
      <c r="C52" s="24" t="s">
        <v>5</v>
      </c>
      <c r="D52" s="11">
        <v>33698</v>
      </c>
      <c r="E52" s="4" t="s">
        <v>48</v>
      </c>
      <c r="F52" s="13" t="s">
        <v>22</v>
      </c>
      <c r="G52" s="17" t="s">
        <v>94</v>
      </c>
      <c r="H52" s="81">
        <v>6</v>
      </c>
      <c r="I52" s="81"/>
      <c r="J52" s="81">
        <v>7</v>
      </c>
      <c r="K52" s="81"/>
      <c r="L52" s="81">
        <v>6</v>
      </c>
      <c r="M52" s="81">
        <v>4</v>
      </c>
      <c r="N52" s="81">
        <v>6</v>
      </c>
      <c r="O52" s="81"/>
      <c r="P52" s="81">
        <v>5</v>
      </c>
      <c r="Q52" s="81"/>
      <c r="R52" s="81">
        <v>6</v>
      </c>
      <c r="S52" s="81"/>
      <c r="T52" s="81">
        <v>8</v>
      </c>
      <c r="U52" s="81"/>
      <c r="V52" s="81">
        <f>T52*$T$4+R52*$R$4+P52*$P$4+N52*$N$4+L52*$L$4</f>
        <v>137</v>
      </c>
      <c r="W52" s="83">
        <f>V52/$V$4</f>
        <v>6.2272727272727275</v>
      </c>
      <c r="X52" s="81">
        <v>6</v>
      </c>
      <c r="Y52" s="81"/>
      <c r="Z52" s="81">
        <v>6</v>
      </c>
      <c r="AA52" s="81"/>
      <c r="AB52" s="81">
        <v>8</v>
      </c>
      <c r="AC52" s="81"/>
      <c r="AD52" s="81">
        <v>6</v>
      </c>
      <c r="AE52" s="81"/>
      <c r="AF52" s="81">
        <v>5</v>
      </c>
      <c r="AG52" s="81"/>
      <c r="AH52" s="81">
        <v>6</v>
      </c>
      <c r="AI52" s="81"/>
      <c r="AJ52" s="81">
        <f>AH52*$AH$4+AF52*$AF$4+AD52*$AD$4+AB52*$AB$4+Z52*$Z$4+X52*$X$4</f>
        <v>141</v>
      </c>
      <c r="AK52" s="83">
        <f>AJ52/$AJ$4</f>
        <v>6.130434782608695</v>
      </c>
      <c r="AL52" s="83">
        <f>(AJ52+V52)/$AL$4</f>
        <v>6.177777777777778</v>
      </c>
      <c r="AM52" s="43" t="str">
        <f>IF(AL52&gt;=8.995,"XuÊt s¾c",IF(AL52&gt;=7.995,"Giái",IF(AL52&gt;=6.995,"Kh¸",IF(AL52&gt;=5.995,"TB Kh¸",IF(AL52&gt;=4.995,"Trung b×nh",IF(AL52&gt;=3.995,"YÕu",IF(AL52&lt;3.995,"KÐm")))))))</f>
        <v>TB Kh¸</v>
      </c>
      <c r="AN52" s="81">
        <f>SUM((IF(L52&gt;=5,0,$L$4)),(IF(N52&gt;=5,0,$N$4)),(IF(P52&gt;=5,0,$P$4)),(IF(R52&gt;=5,0,$R$4)),,(IF(T52&gt;=5,0,$T$4)),(IF(X52&gt;=5,0,$X$4)),(IF(Z52&gt;=5,0,$Z$4)),,(IF(AB52&gt;=5,0,$AB$4)),(IF(AD52&gt;=5,0,$AD$4)),(IF(AF52&gt;=5,0,$AF$4)),,(IF(AH52&gt;=5,0,$AH$4)))</f>
        <v>0</v>
      </c>
      <c r="AO52" s="44" t="str">
        <f>IF($AL52&lt;3.495,"Th«i häc",IF($AL52&lt;4.995,"Ngõng häc",IF($AN52&gt;25,"Ngõng häc","Lªn líp")))</f>
        <v>Lªn líp</v>
      </c>
      <c r="AP52" s="41">
        <v>7</v>
      </c>
      <c r="AQ52" s="81"/>
      <c r="AR52" s="81">
        <v>7</v>
      </c>
      <c r="AS52" s="81"/>
      <c r="AT52" s="81">
        <v>6</v>
      </c>
      <c r="AU52" s="81">
        <v>4</v>
      </c>
      <c r="AV52" s="81">
        <v>6</v>
      </c>
      <c r="AW52" s="81"/>
      <c r="AX52" s="81">
        <v>6</v>
      </c>
      <c r="AY52" s="81"/>
      <c r="AZ52" s="81">
        <v>7</v>
      </c>
      <c r="BA52" s="81"/>
      <c r="BB52" s="81">
        <v>6</v>
      </c>
      <c r="BC52" s="81"/>
      <c r="BD52" s="81">
        <v>7</v>
      </c>
      <c r="BE52" s="81"/>
      <c r="BF52" s="81">
        <f>BD52*BD$4+BB52*BB$4+AZ52*AZ$4+AX52*AX$4+AV52*AV$4+AT52*AT$4+AR52*AR$4+AP52*AP$4</f>
        <v>195</v>
      </c>
      <c r="BG52" s="96">
        <f>BF52/BF$4</f>
        <v>6.5</v>
      </c>
      <c r="BH52" s="81">
        <v>7</v>
      </c>
      <c r="BI52" s="81"/>
      <c r="BJ52" s="81">
        <v>7</v>
      </c>
      <c r="BK52" s="81"/>
      <c r="BL52" s="81">
        <v>7</v>
      </c>
      <c r="BM52" s="81"/>
      <c r="BN52" s="81">
        <v>6</v>
      </c>
      <c r="BO52" s="81"/>
      <c r="BP52" s="81">
        <v>6</v>
      </c>
      <c r="BQ52" s="81"/>
      <c r="BR52" s="81">
        <v>8</v>
      </c>
      <c r="BS52" s="81"/>
      <c r="BT52" s="81">
        <v>8</v>
      </c>
      <c r="BU52" s="121"/>
      <c r="BV52" s="81">
        <f>BT52*BT$4+BR52*BR$4+BP52*BP$4+BN52*BN$4+BL52*BL$4+BJ52*BJ$4+BH52*BH$4</f>
        <v>179</v>
      </c>
      <c r="BW52" s="82">
        <f>BV52/BV$4</f>
        <v>6.884615384615385</v>
      </c>
      <c r="BX52" s="82">
        <f>(BV52+BF52)/BX$4</f>
        <v>6.678571428571429</v>
      </c>
      <c r="BY52" s="148" t="s">
        <v>568</v>
      </c>
      <c r="BZ52" s="148" t="s">
        <v>522</v>
      </c>
      <c r="CA52" s="81">
        <v>8</v>
      </c>
      <c r="CB52" s="81"/>
      <c r="CC52" s="81">
        <v>7</v>
      </c>
      <c r="CD52" s="81"/>
      <c r="CE52" s="81">
        <v>7</v>
      </c>
      <c r="CF52" s="81"/>
      <c r="CG52" s="81">
        <v>8</v>
      </c>
      <c r="CH52" s="81"/>
      <c r="CI52" s="81">
        <v>8</v>
      </c>
      <c r="CJ52" s="81"/>
      <c r="CK52" s="81">
        <v>5</v>
      </c>
      <c r="CL52" s="81"/>
      <c r="CM52" s="81">
        <v>8</v>
      </c>
      <c r="CN52" s="81"/>
      <c r="CO52" s="81">
        <f>CM52*CM$4+CK52*CK$4+CI52*CI$4+CG52*CG$4+CE52*CE$4+CC52*CC$4+CA52*CA$4</f>
        <v>234</v>
      </c>
      <c r="CP52" s="82">
        <f>CO52/CO$4</f>
        <v>7.3125</v>
      </c>
      <c r="CQ52" s="81">
        <v>9</v>
      </c>
      <c r="CR52" s="81"/>
      <c r="CS52" s="81">
        <v>8</v>
      </c>
      <c r="CT52" s="81"/>
      <c r="CU52" s="81">
        <v>8</v>
      </c>
      <c r="CV52" s="81"/>
      <c r="CW52" s="81">
        <v>7</v>
      </c>
      <c r="CX52" s="81"/>
      <c r="CY52" s="81">
        <v>6</v>
      </c>
      <c r="CZ52" s="81"/>
      <c r="DA52" s="81">
        <f>CY52*CY$4+CW52*CW$4+CU52*CU$4+CS52*CS$4+CQ52*CQ$4</f>
        <v>173</v>
      </c>
      <c r="DB52" s="82">
        <f>DA52/DA$4</f>
        <v>7.521739130434782</v>
      </c>
      <c r="DC52" s="82">
        <f>(DA52+CO52)/DC$4</f>
        <v>7.4</v>
      </c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</row>
    <row r="53" spans="1:120" ht="15.75">
      <c r="A53" s="4">
        <v>61</v>
      </c>
      <c r="B53" s="13" t="s">
        <v>116</v>
      </c>
      <c r="C53" s="24" t="s">
        <v>188</v>
      </c>
      <c r="D53" s="11">
        <v>33405</v>
      </c>
      <c r="E53" s="4" t="s">
        <v>101</v>
      </c>
      <c r="F53" s="13" t="s">
        <v>419</v>
      </c>
      <c r="G53" s="17" t="s">
        <v>78</v>
      </c>
      <c r="H53" s="81">
        <v>6</v>
      </c>
      <c r="I53" s="81"/>
      <c r="J53" s="81">
        <v>5</v>
      </c>
      <c r="K53" s="81"/>
      <c r="L53" s="81">
        <v>6</v>
      </c>
      <c r="M53" s="81"/>
      <c r="N53" s="81">
        <v>6</v>
      </c>
      <c r="O53" s="81"/>
      <c r="P53" s="81">
        <v>5</v>
      </c>
      <c r="Q53" s="81"/>
      <c r="R53" s="81">
        <v>6</v>
      </c>
      <c r="S53" s="81"/>
      <c r="T53" s="81">
        <v>8</v>
      </c>
      <c r="U53" s="81"/>
      <c r="V53" s="81">
        <f>T53*$T$4+R53*$R$4+P53*$P$4+N53*$N$4+L53*$L$4</f>
        <v>137</v>
      </c>
      <c r="W53" s="83">
        <f>V53/$V$4</f>
        <v>6.2272727272727275</v>
      </c>
      <c r="X53" s="81">
        <v>6</v>
      </c>
      <c r="Y53" s="81"/>
      <c r="Z53" s="81">
        <v>7</v>
      </c>
      <c r="AA53" s="81"/>
      <c r="AB53" s="81">
        <v>6</v>
      </c>
      <c r="AC53" s="81"/>
      <c r="AD53" s="81">
        <v>5</v>
      </c>
      <c r="AE53" s="81"/>
      <c r="AF53" s="81">
        <v>5</v>
      </c>
      <c r="AG53" s="81"/>
      <c r="AH53" s="81">
        <v>6</v>
      </c>
      <c r="AI53" s="81"/>
      <c r="AJ53" s="81">
        <f>AH53*$AH$4+AF53*$AF$4+AD53*$AD$4+AB53*$AB$4+Z53*$Z$4+X53*$X$4</f>
        <v>133</v>
      </c>
      <c r="AK53" s="83">
        <f>AJ53/$AJ$4</f>
        <v>5.782608695652174</v>
      </c>
      <c r="AL53" s="83">
        <f>(AJ53+V53)/$AL$4</f>
        <v>6</v>
      </c>
      <c r="AM53" s="43" t="str">
        <f>IF(AL53&gt;=8.995,"XuÊt s¾c",IF(AL53&gt;=7.995,"Giái",IF(AL53&gt;=6.995,"Kh¸",IF(AL53&gt;=5.995,"TB Kh¸",IF(AL53&gt;=4.995,"Trung b×nh",IF(AL53&gt;=3.995,"YÕu",IF(AL53&lt;3.995,"KÐm")))))))</f>
        <v>TB Kh¸</v>
      </c>
      <c r="AN53" s="81">
        <f>SUM((IF(L53&gt;=5,0,$L$4)),(IF(N53&gt;=5,0,$N$4)),(IF(P53&gt;=5,0,$P$4)),(IF(R53&gt;=5,0,$R$4)),,(IF(T53&gt;=5,0,$T$4)),(IF(X53&gt;=5,0,$X$4)),(IF(Z53&gt;=5,0,$Z$4)),,(IF(AB53&gt;=5,0,$AB$4)),(IF(AD53&gt;=5,0,$AD$4)),(IF(AF53&gt;=5,0,$AF$4)),,(IF(AH53&gt;=5,0,$AH$4)))</f>
        <v>0</v>
      </c>
      <c r="AO53" s="44" t="str">
        <f>IF($AL53&lt;3.495,"Th«i häc",IF($AL53&lt;4.995,"Ngõng häc",IF($AN53&gt;25,"Ngõng häc","Lªn líp")))</f>
        <v>Lªn líp</v>
      </c>
      <c r="AP53" s="41">
        <v>8</v>
      </c>
      <c r="AQ53" s="81"/>
      <c r="AR53" s="81">
        <v>6</v>
      </c>
      <c r="AS53" s="81"/>
      <c r="AT53" s="81">
        <v>5</v>
      </c>
      <c r="AU53" s="81">
        <v>4</v>
      </c>
      <c r="AV53" s="81">
        <v>6</v>
      </c>
      <c r="AW53" s="81"/>
      <c r="AX53" s="81">
        <v>7</v>
      </c>
      <c r="AY53" s="81"/>
      <c r="AZ53" s="81">
        <v>5</v>
      </c>
      <c r="BA53" s="81">
        <v>4</v>
      </c>
      <c r="BB53" s="81">
        <v>6</v>
      </c>
      <c r="BC53" s="81">
        <v>4</v>
      </c>
      <c r="BD53" s="81">
        <v>7</v>
      </c>
      <c r="BE53" s="81"/>
      <c r="BF53" s="81">
        <f>BD53*BD$4+BB53*BB$4+AZ53*AZ$4+AX53*AX$4+AV53*AV$4+AT53*AT$4+AR53*AR$4+AP53*AP$4</f>
        <v>187</v>
      </c>
      <c r="BG53" s="96">
        <f>BF53/BF$4</f>
        <v>6.233333333333333</v>
      </c>
      <c r="BH53" s="81">
        <v>7</v>
      </c>
      <c r="BI53" s="81"/>
      <c r="BJ53" s="81">
        <v>6</v>
      </c>
      <c r="BK53" s="81"/>
      <c r="BL53" s="81">
        <v>7</v>
      </c>
      <c r="BM53" s="81"/>
      <c r="BN53" s="81">
        <v>6</v>
      </c>
      <c r="BO53" s="81"/>
      <c r="BP53" s="81">
        <v>5</v>
      </c>
      <c r="BQ53" s="81"/>
      <c r="BR53" s="81">
        <v>8</v>
      </c>
      <c r="BS53" s="81"/>
      <c r="BT53" s="81">
        <v>7</v>
      </c>
      <c r="BU53" s="121"/>
      <c r="BV53" s="81">
        <f>BT53*BT$4+BR53*BR$4+BP53*BP$4+BN53*BN$4+BL53*BL$4+BJ53*BJ$4+BH53*BH$4</f>
        <v>167</v>
      </c>
      <c r="BW53" s="82">
        <f>BV53/BV$4</f>
        <v>6.423076923076923</v>
      </c>
      <c r="BX53" s="82">
        <f>(BV53+BF53)/BX$4</f>
        <v>6.321428571428571</v>
      </c>
      <c r="BY53" s="148" t="s">
        <v>568</v>
      </c>
      <c r="BZ53" s="148" t="s">
        <v>522</v>
      </c>
      <c r="CA53" s="81">
        <v>8</v>
      </c>
      <c r="CB53" s="81"/>
      <c r="CC53" s="81">
        <v>8</v>
      </c>
      <c r="CD53" s="81"/>
      <c r="CE53" s="81">
        <v>6</v>
      </c>
      <c r="CF53" s="81"/>
      <c r="CG53" s="81">
        <v>8</v>
      </c>
      <c r="CH53" s="81"/>
      <c r="CI53" s="81">
        <v>7</v>
      </c>
      <c r="CJ53" s="81"/>
      <c r="CK53" s="81">
        <v>6</v>
      </c>
      <c r="CL53" s="81"/>
      <c r="CM53" s="81">
        <v>8</v>
      </c>
      <c r="CN53" s="81"/>
      <c r="CO53" s="81">
        <f>CM53*CM$4+CK53*CK$4+CI53*CI$4+CG53*CG$4+CE53*CE$4+CC53*CC$4+CA53*CA$4</f>
        <v>236</v>
      </c>
      <c r="CP53" s="82">
        <f>CO53/CO$4</f>
        <v>7.375</v>
      </c>
      <c r="CQ53" s="81">
        <v>8</v>
      </c>
      <c r="CR53" s="81"/>
      <c r="CS53" s="81">
        <v>7</v>
      </c>
      <c r="CT53" s="81"/>
      <c r="CU53" s="81">
        <v>8</v>
      </c>
      <c r="CV53" s="81"/>
      <c r="CW53" s="81">
        <v>8</v>
      </c>
      <c r="CX53" s="81"/>
      <c r="CY53" s="81">
        <v>7</v>
      </c>
      <c r="CZ53" s="81"/>
      <c r="DA53" s="81">
        <f>CY53*CY$4+CW53*CW$4+CU53*CU$4+CS53*CS$4+CQ53*CQ$4</f>
        <v>172</v>
      </c>
      <c r="DB53" s="82">
        <f>DA53/DA$4</f>
        <v>7.478260869565218</v>
      </c>
      <c r="DC53" s="82">
        <f>(DA53+CO53)/DC$4</f>
        <v>7.418181818181818</v>
      </c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</row>
    <row r="54" spans="1:120" ht="15.75">
      <c r="A54" s="4">
        <v>13</v>
      </c>
      <c r="B54" s="30" t="s">
        <v>363</v>
      </c>
      <c r="C54" s="24" t="s">
        <v>226</v>
      </c>
      <c r="D54" s="11">
        <v>33935</v>
      </c>
      <c r="E54" s="4" t="s">
        <v>101</v>
      </c>
      <c r="F54" s="13" t="s">
        <v>150</v>
      </c>
      <c r="G54" s="17" t="s">
        <v>35</v>
      </c>
      <c r="H54" s="81">
        <v>8</v>
      </c>
      <c r="I54" s="81"/>
      <c r="J54" s="81">
        <v>7</v>
      </c>
      <c r="K54" s="81"/>
      <c r="L54" s="81">
        <v>6</v>
      </c>
      <c r="M54" s="81"/>
      <c r="N54" s="81">
        <v>5</v>
      </c>
      <c r="O54" s="81">
        <v>4</v>
      </c>
      <c r="P54" s="81">
        <v>5</v>
      </c>
      <c r="Q54" s="81"/>
      <c r="R54" s="81">
        <v>7</v>
      </c>
      <c r="S54" s="81"/>
      <c r="T54" s="81">
        <v>6</v>
      </c>
      <c r="U54" s="81"/>
      <c r="V54" s="81">
        <f>T54*$T$4+R54*$R$4+P54*$P$4+N54*$N$4+L54*$L$4</f>
        <v>131</v>
      </c>
      <c r="W54" s="83">
        <f>V54/$V$4</f>
        <v>5.954545454545454</v>
      </c>
      <c r="X54" s="81">
        <v>7</v>
      </c>
      <c r="Y54" s="81"/>
      <c r="Z54" s="81">
        <v>7</v>
      </c>
      <c r="AA54" s="81"/>
      <c r="AB54" s="81">
        <v>5</v>
      </c>
      <c r="AC54" s="81"/>
      <c r="AD54" s="81">
        <v>6</v>
      </c>
      <c r="AE54" s="81">
        <v>4</v>
      </c>
      <c r="AF54" s="81">
        <v>5</v>
      </c>
      <c r="AG54" s="81"/>
      <c r="AH54" s="81">
        <v>7</v>
      </c>
      <c r="AI54" s="81"/>
      <c r="AJ54" s="81">
        <f>AH54*$AH$4+AF54*$AF$4+AD54*$AD$4+AB54*$AB$4+Z54*$Z$4+X54*$X$4</f>
        <v>140</v>
      </c>
      <c r="AK54" s="83">
        <f>AJ54/$AJ$4</f>
        <v>6.086956521739131</v>
      </c>
      <c r="AL54" s="83">
        <f>(AJ54+V54)/$AL$4</f>
        <v>6.022222222222222</v>
      </c>
      <c r="AM54" s="43" t="str">
        <f>IF(AL54&gt;=8.995,"XuÊt s¾c",IF(AL54&gt;=7.995,"Giái",IF(AL54&gt;=6.995,"Kh¸",IF(AL54&gt;=5.995,"TB Kh¸",IF(AL54&gt;=4.995,"Trung b×nh",IF(AL54&gt;=3.995,"YÕu",IF(AL54&lt;3.995,"KÐm")))))))</f>
        <v>TB Kh¸</v>
      </c>
      <c r="AN54" s="81">
        <f>SUM((IF(L54&gt;=5,0,$L$4)),(IF(N54&gt;=5,0,$N$4)),(IF(P54&gt;=5,0,$P$4)),(IF(R54&gt;=5,0,$R$4)),,(IF(T54&gt;=5,0,$T$4)),(IF(X54&gt;=5,0,$X$4)),(IF(Z54&gt;=5,0,$Z$4)),,(IF(AB54&gt;=5,0,$AB$4)),(IF(AD54&gt;=5,0,$AD$4)),(IF(AF54&gt;=5,0,$AF$4)),,(IF(AH54&gt;=5,0,$AH$4)))</f>
        <v>0</v>
      </c>
      <c r="AO54" s="44" t="str">
        <f>IF($AL54&lt;3.495,"Th«i häc",IF($AL54&lt;4.995,"Ngõng häc",IF($AN54&gt;25,"Ngõng häc","Lªn líp")))</f>
        <v>Lªn líp</v>
      </c>
      <c r="AP54" s="41">
        <v>6</v>
      </c>
      <c r="AQ54" s="81"/>
      <c r="AR54" s="81">
        <v>7</v>
      </c>
      <c r="AS54" s="81"/>
      <c r="AT54" s="81">
        <v>5</v>
      </c>
      <c r="AU54" s="81"/>
      <c r="AV54" s="81">
        <v>5</v>
      </c>
      <c r="AW54" s="81"/>
      <c r="AX54" s="81">
        <v>6</v>
      </c>
      <c r="AY54" s="81"/>
      <c r="AZ54" s="81">
        <v>7</v>
      </c>
      <c r="BA54" s="81" t="s">
        <v>556</v>
      </c>
      <c r="BB54" s="81">
        <v>5</v>
      </c>
      <c r="BC54" s="81"/>
      <c r="BD54" s="81">
        <v>7</v>
      </c>
      <c r="BE54" s="81"/>
      <c r="BF54" s="81">
        <f>BD54*BD$4+BB54*BB$4+AZ54*AZ$4+AX54*AX$4+AV54*AV$4+AT54*AT$4+AR54*AR$4+AP54*AP$4</f>
        <v>178</v>
      </c>
      <c r="BG54" s="96">
        <f>BF54/BF$4</f>
        <v>5.933333333333334</v>
      </c>
      <c r="BH54" s="81">
        <v>7</v>
      </c>
      <c r="BI54" s="81"/>
      <c r="BJ54" s="81">
        <v>5</v>
      </c>
      <c r="BK54" s="81"/>
      <c r="BL54" s="81">
        <v>5</v>
      </c>
      <c r="BM54" s="81"/>
      <c r="BN54" s="81">
        <v>6</v>
      </c>
      <c r="BO54" s="81"/>
      <c r="BP54" s="81">
        <v>6</v>
      </c>
      <c r="BQ54" s="81">
        <v>4</v>
      </c>
      <c r="BR54" s="81">
        <v>7</v>
      </c>
      <c r="BS54" s="81"/>
      <c r="BT54" s="81">
        <v>8</v>
      </c>
      <c r="BU54" s="121"/>
      <c r="BV54" s="81">
        <f>BT54*BT$4+BR54*BR$4+BP54*BP$4+BN54*BN$4+BL54*BL$4+BJ54*BJ$4+BH54*BH$4</f>
        <v>160</v>
      </c>
      <c r="BW54" s="82">
        <f>BV54/BV$4</f>
        <v>6.153846153846154</v>
      </c>
      <c r="BX54" s="82">
        <f>(BV54+BF54)/BX$4</f>
        <v>6.035714285714286</v>
      </c>
      <c r="BY54" s="148" t="s">
        <v>568</v>
      </c>
      <c r="BZ54" s="148" t="s">
        <v>522</v>
      </c>
      <c r="CA54" s="81">
        <v>7</v>
      </c>
      <c r="CB54" s="81"/>
      <c r="CC54" s="81">
        <v>7</v>
      </c>
      <c r="CD54" s="81"/>
      <c r="CE54" s="81">
        <v>7</v>
      </c>
      <c r="CF54" s="81"/>
      <c r="CG54" s="81">
        <v>7</v>
      </c>
      <c r="CH54" s="81"/>
      <c r="CI54" s="81">
        <v>7</v>
      </c>
      <c r="CJ54" s="81"/>
      <c r="CK54" s="81">
        <v>6</v>
      </c>
      <c r="CL54" s="81">
        <v>3</v>
      </c>
      <c r="CM54" s="81">
        <v>7</v>
      </c>
      <c r="CN54" s="81"/>
      <c r="CO54" s="81">
        <f>CM54*CM$4+CK54*CK$4+CI54*CI$4+CG54*CG$4+CE54*CE$4+CC54*CC$4+CA54*CA$4</f>
        <v>219</v>
      </c>
      <c r="CP54" s="82">
        <f>CO54/CO$4</f>
        <v>6.84375</v>
      </c>
      <c r="CQ54" s="81">
        <v>8</v>
      </c>
      <c r="CR54" s="81"/>
      <c r="CS54" s="81">
        <v>8</v>
      </c>
      <c r="CT54" s="81"/>
      <c r="CU54" s="81">
        <v>7</v>
      </c>
      <c r="CV54" s="81"/>
      <c r="CW54" s="81">
        <v>9</v>
      </c>
      <c r="CX54" s="81"/>
      <c r="CY54" s="81">
        <v>6</v>
      </c>
      <c r="CZ54" s="81"/>
      <c r="DA54" s="81">
        <f>CY54*CY$4+CW54*CW$4+CU54*CU$4+CS54*CS$4+CQ54*CQ$4</f>
        <v>171</v>
      </c>
      <c r="DB54" s="82">
        <f>DA54/DA$4</f>
        <v>7.434782608695652</v>
      </c>
      <c r="DC54" s="82">
        <f>(DA54+CO54)/DC$4</f>
        <v>7.090909090909091</v>
      </c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</row>
    <row r="55" spans="1:120" ht="15.75">
      <c r="A55" s="4">
        <v>41</v>
      </c>
      <c r="B55" s="13" t="s">
        <v>401</v>
      </c>
      <c r="C55" s="24" t="s">
        <v>325</v>
      </c>
      <c r="D55" s="11">
        <v>33795</v>
      </c>
      <c r="E55" s="4" t="s">
        <v>101</v>
      </c>
      <c r="F55" s="13" t="s">
        <v>387</v>
      </c>
      <c r="G55" s="17" t="s">
        <v>388</v>
      </c>
      <c r="H55" s="81">
        <v>8</v>
      </c>
      <c r="I55" s="81"/>
      <c r="J55" s="81">
        <v>6</v>
      </c>
      <c r="K55" s="81"/>
      <c r="L55" s="81">
        <v>5</v>
      </c>
      <c r="M55" s="81"/>
      <c r="N55" s="81">
        <v>5</v>
      </c>
      <c r="O55" s="81">
        <v>4</v>
      </c>
      <c r="P55" s="81">
        <v>5</v>
      </c>
      <c r="Q55" s="81"/>
      <c r="R55" s="81">
        <v>8</v>
      </c>
      <c r="S55" s="81"/>
      <c r="T55" s="81">
        <v>8</v>
      </c>
      <c r="U55" s="81"/>
      <c r="V55" s="81">
        <f>T55*$T$4+R55*$R$4+P55*$P$4+N55*$N$4+L55*$L$4</f>
        <v>137</v>
      </c>
      <c r="W55" s="83">
        <f>V55/$V$4</f>
        <v>6.2272727272727275</v>
      </c>
      <c r="X55" s="81">
        <v>7</v>
      </c>
      <c r="Y55" s="81"/>
      <c r="Z55" s="81">
        <v>6</v>
      </c>
      <c r="AA55" s="81"/>
      <c r="AB55" s="81">
        <v>6</v>
      </c>
      <c r="AC55" s="81"/>
      <c r="AD55" s="81">
        <v>6</v>
      </c>
      <c r="AE55" s="81"/>
      <c r="AF55" s="81">
        <v>7</v>
      </c>
      <c r="AG55" s="81"/>
      <c r="AH55" s="81">
        <v>8</v>
      </c>
      <c r="AI55" s="81"/>
      <c r="AJ55" s="81">
        <f>AH55*$AH$4+AF55*$AF$4+AD55*$AD$4+AB55*$AB$4+Z55*$Z$4+X55*$X$4</f>
        <v>156</v>
      </c>
      <c r="AK55" s="83">
        <f>AJ55/$AJ$4</f>
        <v>6.782608695652174</v>
      </c>
      <c r="AL55" s="83">
        <f>(AJ55+V55)/$AL$4</f>
        <v>6.511111111111111</v>
      </c>
      <c r="AM55" s="43" t="str">
        <f>IF(AL55&gt;=8.995,"XuÊt s¾c",IF(AL55&gt;=7.995,"Giái",IF(AL55&gt;=6.995,"Kh¸",IF(AL55&gt;=5.995,"TB Kh¸",IF(AL55&gt;=4.995,"Trung b×nh",IF(AL55&gt;=3.995,"YÕu",IF(AL55&lt;3.995,"KÐm")))))))</f>
        <v>TB Kh¸</v>
      </c>
      <c r="AN55" s="81">
        <f>SUM((IF(L55&gt;=5,0,$L$4)),(IF(N55&gt;=5,0,$N$4)),(IF(P55&gt;=5,0,$P$4)),(IF(R55&gt;=5,0,$R$4)),,(IF(T55&gt;=5,0,$T$4)),(IF(X55&gt;=5,0,$X$4)),(IF(Z55&gt;=5,0,$Z$4)),,(IF(AB55&gt;=5,0,$AB$4)),(IF(AD55&gt;=5,0,$AD$4)),(IF(AF55&gt;=5,0,$AF$4)),,(IF(AH55&gt;=5,0,$AH$4)))</f>
        <v>0</v>
      </c>
      <c r="AO55" s="44" t="str">
        <f>IF($AL55&lt;3.495,"Th«i häc",IF($AL55&lt;4.995,"Ngõng häc",IF($AN55&gt;25,"Ngõng häc","Lªn líp")))</f>
        <v>Lªn líp</v>
      </c>
      <c r="AP55" s="41">
        <v>7</v>
      </c>
      <c r="AQ55" s="81"/>
      <c r="AR55" s="81">
        <v>5</v>
      </c>
      <c r="AS55" s="81"/>
      <c r="AT55" s="81">
        <v>7</v>
      </c>
      <c r="AU55" s="81"/>
      <c r="AV55" s="81">
        <v>6</v>
      </c>
      <c r="AW55" s="81"/>
      <c r="AX55" s="81">
        <v>7</v>
      </c>
      <c r="AY55" s="81" t="s">
        <v>556</v>
      </c>
      <c r="AZ55" s="81">
        <v>8</v>
      </c>
      <c r="BA55" s="81"/>
      <c r="BB55" s="81">
        <v>6</v>
      </c>
      <c r="BC55" s="81"/>
      <c r="BD55" s="81">
        <v>7</v>
      </c>
      <c r="BE55" s="81"/>
      <c r="BF55" s="81">
        <f>BD55*BD$4+BB55*BB$4+AZ55*AZ$4+AX55*AX$4+AV55*AV$4+AT55*AT$4+AR55*AR$4+AP55*AP$4</f>
        <v>201</v>
      </c>
      <c r="BG55" s="96">
        <f>BF55/BF$4</f>
        <v>6.7</v>
      </c>
      <c r="BH55" s="81">
        <v>7</v>
      </c>
      <c r="BI55" s="81"/>
      <c r="BJ55" s="81">
        <v>5</v>
      </c>
      <c r="BK55" s="81"/>
      <c r="BL55" s="81">
        <v>5</v>
      </c>
      <c r="BM55" s="81">
        <v>4</v>
      </c>
      <c r="BN55" s="81">
        <v>7</v>
      </c>
      <c r="BO55" s="81"/>
      <c r="BP55" s="81">
        <v>6</v>
      </c>
      <c r="BQ55" s="81"/>
      <c r="BR55" s="81">
        <v>8</v>
      </c>
      <c r="BS55" s="81"/>
      <c r="BT55" s="81">
        <v>7</v>
      </c>
      <c r="BU55" s="121"/>
      <c r="BV55" s="81">
        <f>BT55*BT$4+BR55*BR$4+BP55*BP$4+BN55*BN$4+BL55*BL$4+BJ55*BJ$4+BH55*BH$4</f>
        <v>164</v>
      </c>
      <c r="BW55" s="82">
        <f>BV55/BV$4</f>
        <v>6.3076923076923075</v>
      </c>
      <c r="BX55" s="82">
        <f>(BV55+BF55)/BX$4</f>
        <v>6.517857142857143</v>
      </c>
      <c r="BY55" s="148" t="s">
        <v>568</v>
      </c>
      <c r="BZ55" s="148" t="s">
        <v>522</v>
      </c>
      <c r="CA55" s="81">
        <v>7</v>
      </c>
      <c r="CB55" s="81"/>
      <c r="CC55" s="81">
        <v>8</v>
      </c>
      <c r="CD55" s="81"/>
      <c r="CE55" s="81">
        <v>8</v>
      </c>
      <c r="CF55" s="81"/>
      <c r="CG55" s="81">
        <v>6</v>
      </c>
      <c r="CH55" s="81">
        <v>4</v>
      </c>
      <c r="CI55" s="81">
        <v>7</v>
      </c>
      <c r="CJ55" s="81"/>
      <c r="CK55" s="81">
        <v>8</v>
      </c>
      <c r="CL55" s="81"/>
      <c r="CM55" s="81">
        <v>6</v>
      </c>
      <c r="CN55" s="81"/>
      <c r="CO55" s="81">
        <f>CM55*CM$4+CK55*CK$4+CI55*CI$4+CG55*CG$4+CE55*CE$4+CC55*CC$4+CA55*CA$4</f>
        <v>224</v>
      </c>
      <c r="CP55" s="82">
        <f>CO55/CO$4</f>
        <v>7</v>
      </c>
      <c r="CQ55" s="81">
        <v>8</v>
      </c>
      <c r="CR55" s="81"/>
      <c r="CS55" s="81">
        <v>6</v>
      </c>
      <c r="CT55" s="81"/>
      <c r="CU55" s="81">
        <v>7</v>
      </c>
      <c r="CV55" s="81"/>
      <c r="CW55" s="81">
        <v>9</v>
      </c>
      <c r="CX55" s="81"/>
      <c r="CY55" s="81">
        <v>8</v>
      </c>
      <c r="CZ55" s="81"/>
      <c r="DA55" s="81">
        <f>CY55*CY$4+CW55*CW$4+CU55*CU$4+CS55*CS$4+CQ55*CQ$4</f>
        <v>171</v>
      </c>
      <c r="DB55" s="82">
        <f>DA55/DA$4</f>
        <v>7.434782608695652</v>
      </c>
      <c r="DC55" s="82">
        <f>(DA55+CO55)/DC$4</f>
        <v>7.181818181818182</v>
      </c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</row>
    <row r="56" spans="1:120" ht="15.75">
      <c r="A56" s="4">
        <v>65</v>
      </c>
      <c r="B56" s="13" t="s">
        <v>422</v>
      </c>
      <c r="C56" s="24" t="s">
        <v>193</v>
      </c>
      <c r="D56" s="11">
        <v>33821</v>
      </c>
      <c r="E56" s="4" t="s">
        <v>101</v>
      </c>
      <c r="F56" s="13" t="s">
        <v>21</v>
      </c>
      <c r="G56" s="17" t="s">
        <v>94</v>
      </c>
      <c r="H56" s="81">
        <v>7</v>
      </c>
      <c r="I56" s="81"/>
      <c r="J56" s="81">
        <v>6</v>
      </c>
      <c r="K56" s="81"/>
      <c r="L56" s="81">
        <v>5</v>
      </c>
      <c r="M56" s="81"/>
      <c r="N56" s="81">
        <v>5</v>
      </c>
      <c r="O56" s="81"/>
      <c r="P56" s="81">
        <v>5</v>
      </c>
      <c r="Q56" s="81"/>
      <c r="R56" s="81">
        <v>5</v>
      </c>
      <c r="S56" s="81"/>
      <c r="T56" s="81">
        <v>5</v>
      </c>
      <c r="U56" s="81"/>
      <c r="V56" s="81">
        <f>T56*$T$4+R56*$R$4+P56*$P$4+N56*$N$4+L56*$L$4</f>
        <v>110</v>
      </c>
      <c r="W56" s="83">
        <f>V56/$V$4</f>
        <v>5</v>
      </c>
      <c r="X56" s="81">
        <v>7</v>
      </c>
      <c r="Y56" s="81"/>
      <c r="Z56" s="81">
        <v>6</v>
      </c>
      <c r="AA56" s="81"/>
      <c r="AB56" s="81">
        <v>5</v>
      </c>
      <c r="AC56" s="81"/>
      <c r="AD56" s="81">
        <v>7</v>
      </c>
      <c r="AE56" s="81"/>
      <c r="AF56" s="81">
        <v>5</v>
      </c>
      <c r="AG56" s="81"/>
      <c r="AH56" s="81">
        <v>6</v>
      </c>
      <c r="AI56" s="81">
        <v>4</v>
      </c>
      <c r="AJ56" s="81">
        <f>AH56*$AH$4+AF56*$AF$4+AD56*$AD$4+AB56*$AB$4+Z56*$Z$4+X56*$X$4</f>
        <v>135</v>
      </c>
      <c r="AK56" s="83">
        <f>AJ56/$AJ$4</f>
        <v>5.869565217391305</v>
      </c>
      <c r="AL56" s="83">
        <f>(AJ56+V56)/$AL$4</f>
        <v>5.444444444444445</v>
      </c>
      <c r="AM56" s="43" t="str">
        <f>IF(AL56&gt;=8.995,"XuÊt s¾c",IF(AL56&gt;=7.995,"Giái",IF(AL56&gt;=6.995,"Kh¸",IF(AL56&gt;=5.995,"TB Kh¸",IF(AL56&gt;=4.995,"Trung b×nh",IF(AL56&gt;=3.995,"YÕu",IF(AL56&lt;3.995,"KÐm")))))))</f>
        <v>Trung b×nh</v>
      </c>
      <c r="AN56" s="81">
        <f>SUM((IF(L56&gt;=5,0,$L$4)),(IF(N56&gt;=5,0,$N$4)),(IF(P56&gt;=5,0,$P$4)),(IF(R56&gt;=5,0,$R$4)),,(IF(T56&gt;=5,0,$T$4)),(IF(X56&gt;=5,0,$X$4)),(IF(Z56&gt;=5,0,$Z$4)),,(IF(AB56&gt;=5,0,$AB$4)),(IF(AD56&gt;=5,0,$AD$4)),(IF(AF56&gt;=5,0,$AF$4)),,(IF(AH56&gt;=5,0,$AH$4)))</f>
        <v>0</v>
      </c>
      <c r="AO56" s="44" t="str">
        <f>IF($AL56&lt;3.495,"Th«i häc",IF($AL56&lt;4.995,"Ngõng häc",IF($AN56&gt;25,"Ngõng häc","Lªn líp")))</f>
        <v>Lªn líp</v>
      </c>
      <c r="AP56" s="41">
        <v>7</v>
      </c>
      <c r="AQ56" s="81"/>
      <c r="AR56" s="81">
        <v>7</v>
      </c>
      <c r="AS56" s="81"/>
      <c r="AT56" s="81">
        <v>7</v>
      </c>
      <c r="AU56" s="81">
        <v>4</v>
      </c>
      <c r="AV56" s="81">
        <v>6</v>
      </c>
      <c r="AW56" s="81"/>
      <c r="AX56" s="81">
        <v>7</v>
      </c>
      <c r="AY56" s="81"/>
      <c r="AZ56" s="81">
        <v>7</v>
      </c>
      <c r="BA56" s="81"/>
      <c r="BB56" s="81">
        <v>6</v>
      </c>
      <c r="BC56" s="81"/>
      <c r="BD56" s="81">
        <v>7</v>
      </c>
      <c r="BE56" s="81"/>
      <c r="BF56" s="81">
        <f>BD56*BD$4+BB56*BB$4+AZ56*AZ$4+AX56*AX$4+AV56*AV$4+AT56*AT$4+AR56*AR$4+AP56*AP$4</f>
        <v>203</v>
      </c>
      <c r="BG56" s="96">
        <f>BF56/BF$4</f>
        <v>6.766666666666667</v>
      </c>
      <c r="BH56" s="81">
        <v>7</v>
      </c>
      <c r="BI56" s="81"/>
      <c r="BJ56" s="81">
        <v>7</v>
      </c>
      <c r="BK56" s="81"/>
      <c r="BL56" s="81">
        <v>6</v>
      </c>
      <c r="BM56" s="81"/>
      <c r="BN56" s="81">
        <v>7</v>
      </c>
      <c r="BO56" s="81"/>
      <c r="BP56" s="81">
        <v>7</v>
      </c>
      <c r="BQ56" s="81"/>
      <c r="BR56" s="81">
        <v>6</v>
      </c>
      <c r="BS56" s="81"/>
      <c r="BT56" s="81">
        <v>8</v>
      </c>
      <c r="BU56" s="121"/>
      <c r="BV56" s="81">
        <f>BT56*BT$4+BR56*BR$4+BP56*BP$4+BN56*BN$4+BL56*BL$4+BJ56*BJ$4+BH56*BH$4</f>
        <v>178</v>
      </c>
      <c r="BW56" s="82">
        <f>BV56/BV$4</f>
        <v>6.846153846153846</v>
      </c>
      <c r="BX56" s="82">
        <f>(BV56+BF56)/BX$4</f>
        <v>6.803571428571429</v>
      </c>
      <c r="BY56" s="148" t="s">
        <v>568</v>
      </c>
      <c r="BZ56" s="148" t="s">
        <v>522</v>
      </c>
      <c r="CA56" s="81">
        <v>7</v>
      </c>
      <c r="CB56" s="81"/>
      <c r="CC56" s="81">
        <v>9</v>
      </c>
      <c r="CD56" s="81"/>
      <c r="CE56" s="81">
        <v>7</v>
      </c>
      <c r="CF56" s="81"/>
      <c r="CG56" s="81">
        <v>7</v>
      </c>
      <c r="CH56" s="81"/>
      <c r="CI56" s="81">
        <v>7</v>
      </c>
      <c r="CJ56" s="81"/>
      <c r="CK56" s="81">
        <v>6</v>
      </c>
      <c r="CL56" s="81"/>
      <c r="CM56" s="81">
        <v>9</v>
      </c>
      <c r="CN56" s="81"/>
      <c r="CO56" s="81">
        <f>CM56*CM$4+CK56*CK$4+CI56*CI$4+CG56*CG$4+CE56*CE$4+CC56*CC$4+CA56*CA$4</f>
        <v>239</v>
      </c>
      <c r="CP56" s="82">
        <f>CO56/CO$4</f>
        <v>7.46875</v>
      </c>
      <c r="CQ56" s="81">
        <v>7</v>
      </c>
      <c r="CR56" s="81"/>
      <c r="CS56" s="81">
        <v>7</v>
      </c>
      <c r="CT56" s="81"/>
      <c r="CU56" s="81">
        <v>8</v>
      </c>
      <c r="CV56" s="81"/>
      <c r="CW56" s="81">
        <v>9</v>
      </c>
      <c r="CX56" s="81"/>
      <c r="CY56" s="81">
        <v>7</v>
      </c>
      <c r="CZ56" s="81"/>
      <c r="DA56" s="81">
        <f>CY56*CY$4+CW56*CW$4+CU56*CU$4+CS56*CS$4+CQ56*CQ$4</f>
        <v>171</v>
      </c>
      <c r="DB56" s="82">
        <f>DA56/DA$4</f>
        <v>7.434782608695652</v>
      </c>
      <c r="DC56" s="82">
        <f>(DA56+CO56)/DC$4</f>
        <v>7.454545454545454</v>
      </c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</row>
    <row r="57" spans="1:120" ht="15.75">
      <c r="A57" s="4">
        <v>1</v>
      </c>
      <c r="B57" s="13" t="s">
        <v>354</v>
      </c>
      <c r="C57" s="24" t="s">
        <v>15</v>
      </c>
      <c r="D57" s="11">
        <v>33300</v>
      </c>
      <c r="E57" s="4" t="s">
        <v>48</v>
      </c>
      <c r="F57" s="13" t="s">
        <v>22</v>
      </c>
      <c r="G57" s="17" t="s">
        <v>94</v>
      </c>
      <c r="H57" s="81">
        <v>7</v>
      </c>
      <c r="I57" s="81"/>
      <c r="J57" s="81">
        <v>7</v>
      </c>
      <c r="K57" s="81"/>
      <c r="L57" s="81">
        <v>5</v>
      </c>
      <c r="M57" s="81"/>
      <c r="N57" s="81">
        <v>5</v>
      </c>
      <c r="O57" s="81"/>
      <c r="P57" s="81">
        <v>7</v>
      </c>
      <c r="Q57" s="81"/>
      <c r="R57" s="81">
        <v>5</v>
      </c>
      <c r="S57" s="81"/>
      <c r="T57" s="81">
        <v>7</v>
      </c>
      <c r="U57" s="81"/>
      <c r="V57" s="81">
        <f>T57*$T$4+R57*$R$4+P57*$P$4+N57*$N$4+L57*$L$4</f>
        <v>124</v>
      </c>
      <c r="W57" s="83">
        <f>V57/$V$4</f>
        <v>5.636363636363637</v>
      </c>
      <c r="X57" s="81">
        <v>7</v>
      </c>
      <c r="Y57" s="81"/>
      <c r="Z57" s="81">
        <v>6</v>
      </c>
      <c r="AA57" s="81"/>
      <c r="AB57" s="81">
        <v>6</v>
      </c>
      <c r="AC57" s="81"/>
      <c r="AD57" s="81">
        <v>5</v>
      </c>
      <c r="AE57" s="81"/>
      <c r="AF57" s="81">
        <v>5</v>
      </c>
      <c r="AG57" s="81">
        <v>4</v>
      </c>
      <c r="AH57" s="81">
        <v>5</v>
      </c>
      <c r="AI57" s="81"/>
      <c r="AJ57" s="81">
        <f>AH57*$AH$4+AF57*$AF$4+AD57*$AD$4+AB57*$AB$4+Z57*$Z$4+X57*$X$4</f>
        <v>128</v>
      </c>
      <c r="AK57" s="83">
        <f>AJ57/$AJ$4</f>
        <v>5.565217391304348</v>
      </c>
      <c r="AL57" s="83">
        <f>(AJ57+V57)/$AL$4</f>
        <v>5.6</v>
      </c>
      <c r="AM57" s="43" t="str">
        <f>IF(AL57&gt;=8.995,"XuÊt s¾c",IF(AL57&gt;=7.995,"Giái",IF(AL57&gt;=6.995,"Kh¸",IF(AL57&gt;=5.995,"TB Kh¸",IF(AL57&gt;=4.995,"Trung b×nh",IF(AL57&gt;=3.995,"YÕu",IF(AL57&lt;3.995,"KÐm")))))))</f>
        <v>Trung b×nh</v>
      </c>
      <c r="AN57" s="81">
        <f>SUM((IF(L57&gt;=5,0,$L$4)),(IF(N57&gt;=5,0,$N$4)),(IF(P57&gt;=5,0,$P$4)),(IF(R57&gt;=5,0,$R$4)),,(IF(T57&gt;=5,0,$T$4)),(IF(X57&gt;=5,0,$X$4)),(IF(Z57&gt;=5,0,$Z$4)),,(IF(AB57&gt;=5,0,$AB$4)),(IF(AD57&gt;=5,0,$AD$4)),(IF(AF57&gt;=5,0,$AF$4)),,(IF(AH57&gt;=5,0,$AH$4)))</f>
        <v>0</v>
      </c>
      <c r="AO57" s="44" t="str">
        <f>IF($AL57&lt;3.495,"Th«i häc",IF($AL57&lt;4.995,"Ngõng häc",IF($AN57&gt;25,"Ngõng häc","Lªn líp")))</f>
        <v>Lªn líp</v>
      </c>
      <c r="AP57" s="41">
        <v>5</v>
      </c>
      <c r="AQ57" s="81"/>
      <c r="AR57" s="81">
        <v>5</v>
      </c>
      <c r="AS57" s="81"/>
      <c r="AT57" s="81">
        <v>5</v>
      </c>
      <c r="AU57" s="81"/>
      <c r="AV57" s="81">
        <v>6</v>
      </c>
      <c r="AW57" s="81"/>
      <c r="AX57" s="81">
        <v>5</v>
      </c>
      <c r="AY57" s="81"/>
      <c r="AZ57" s="81">
        <v>5</v>
      </c>
      <c r="BA57" s="81">
        <v>3</v>
      </c>
      <c r="BB57" s="81">
        <v>6</v>
      </c>
      <c r="BC57" s="81"/>
      <c r="BD57" s="81">
        <v>7</v>
      </c>
      <c r="BE57" s="81"/>
      <c r="BF57" s="81">
        <f>BD57*BD$4+BB57*BB$4+AZ57*AZ$4+AX57*AX$4+AV57*AV$4+AT57*AT$4+AR57*AR$4+AP57*AP$4</f>
        <v>163</v>
      </c>
      <c r="BG57" s="96">
        <f>BF57/BF$4</f>
        <v>5.433333333333334</v>
      </c>
      <c r="BH57" s="81">
        <v>7</v>
      </c>
      <c r="BI57" s="81"/>
      <c r="BJ57" s="81">
        <v>5</v>
      </c>
      <c r="BK57" s="81"/>
      <c r="BL57" s="81">
        <v>5</v>
      </c>
      <c r="BM57" s="81"/>
      <c r="BN57" s="81">
        <v>7</v>
      </c>
      <c r="BO57" s="81"/>
      <c r="BP57" s="81">
        <v>6</v>
      </c>
      <c r="BQ57" s="81"/>
      <c r="BR57" s="81">
        <v>7</v>
      </c>
      <c r="BS57" s="81"/>
      <c r="BT57" s="81">
        <v>6</v>
      </c>
      <c r="BU57" s="121">
        <v>4</v>
      </c>
      <c r="BV57" s="81">
        <f>BT57*BT$4+BR57*BR$4+BP57*BP$4+BN57*BN$4+BL57*BL$4+BJ57*BJ$4+BH57*BH$4</f>
        <v>158</v>
      </c>
      <c r="BW57" s="82">
        <f>BV57/BV$4</f>
        <v>6.076923076923077</v>
      </c>
      <c r="BX57" s="82">
        <f>(BV57+BF57)/BX$4</f>
        <v>5.732142857142857</v>
      </c>
      <c r="BY57" s="148" t="s">
        <v>513</v>
      </c>
      <c r="BZ57" s="148" t="s">
        <v>522</v>
      </c>
      <c r="CA57" s="81">
        <v>7</v>
      </c>
      <c r="CB57" s="81"/>
      <c r="CC57" s="81">
        <v>6</v>
      </c>
      <c r="CD57" s="81"/>
      <c r="CE57" s="81">
        <v>6</v>
      </c>
      <c r="CF57" s="81"/>
      <c r="CG57" s="81">
        <v>7</v>
      </c>
      <c r="CH57" s="81"/>
      <c r="CI57" s="81">
        <v>7</v>
      </c>
      <c r="CJ57" s="81"/>
      <c r="CK57" s="81">
        <v>5</v>
      </c>
      <c r="CL57" s="81"/>
      <c r="CM57" s="81">
        <v>7</v>
      </c>
      <c r="CN57" s="81"/>
      <c r="CO57" s="81">
        <f>CM57*CM$4+CK57*CK$4+CI57*CI$4+CG57*CG$4+CE57*CE$4+CC57*CC$4+CA57*CA$4</f>
        <v>207</v>
      </c>
      <c r="CP57" s="82">
        <f>CO57/CO$4</f>
        <v>6.46875</v>
      </c>
      <c r="CQ57" s="81">
        <v>7</v>
      </c>
      <c r="CR57" s="81"/>
      <c r="CS57" s="81">
        <v>7</v>
      </c>
      <c r="CT57" s="81"/>
      <c r="CU57" s="81">
        <v>6</v>
      </c>
      <c r="CV57" s="81"/>
      <c r="CW57" s="81">
        <v>9</v>
      </c>
      <c r="CX57" s="81"/>
      <c r="CY57" s="81">
        <v>8</v>
      </c>
      <c r="CZ57" s="81"/>
      <c r="DA57" s="81">
        <f>CY57*CY$4+CW57*CW$4+CU57*CU$4+CS57*CS$4+CQ57*CQ$4</f>
        <v>169</v>
      </c>
      <c r="DB57" s="82">
        <f>DA57/DA$4</f>
        <v>7.3478260869565215</v>
      </c>
      <c r="DC57" s="82">
        <f>(DA57+CO57)/DC$4</f>
        <v>6.836363636363636</v>
      </c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</row>
    <row r="58" spans="1:120" ht="15.75">
      <c r="A58" s="4">
        <v>57</v>
      </c>
      <c r="B58" s="13" t="s">
        <v>134</v>
      </c>
      <c r="C58" s="24" t="s">
        <v>183</v>
      </c>
      <c r="D58" s="11">
        <v>33842</v>
      </c>
      <c r="E58" s="4" t="s">
        <v>101</v>
      </c>
      <c r="F58" s="13" t="s">
        <v>27</v>
      </c>
      <c r="G58" s="17" t="s">
        <v>78</v>
      </c>
      <c r="H58" s="81">
        <v>7</v>
      </c>
      <c r="I58" s="81"/>
      <c r="J58" s="81">
        <v>5</v>
      </c>
      <c r="K58" s="81"/>
      <c r="L58" s="81">
        <v>6</v>
      </c>
      <c r="M58" s="81"/>
      <c r="N58" s="81">
        <v>5</v>
      </c>
      <c r="O58" s="81"/>
      <c r="P58" s="81">
        <v>6</v>
      </c>
      <c r="Q58" s="81"/>
      <c r="R58" s="81">
        <v>5</v>
      </c>
      <c r="S58" s="81"/>
      <c r="T58" s="81">
        <v>8</v>
      </c>
      <c r="U58" s="81"/>
      <c r="V58" s="81">
        <f>T58*$T$4+R58*$R$4+P58*$P$4+N58*$N$4+L58*$L$4</f>
        <v>132</v>
      </c>
      <c r="W58" s="83">
        <f>V58/$V$4</f>
        <v>6</v>
      </c>
      <c r="X58" s="81">
        <v>8</v>
      </c>
      <c r="Y58" s="81"/>
      <c r="Z58" s="81">
        <v>7</v>
      </c>
      <c r="AA58" s="81"/>
      <c r="AB58" s="81">
        <v>5</v>
      </c>
      <c r="AC58" s="81"/>
      <c r="AD58" s="81">
        <v>7</v>
      </c>
      <c r="AE58" s="81"/>
      <c r="AF58" s="81">
        <v>5</v>
      </c>
      <c r="AG58" s="81">
        <v>4</v>
      </c>
      <c r="AH58" s="81">
        <v>7</v>
      </c>
      <c r="AI58" s="81"/>
      <c r="AJ58" s="81">
        <f>AH58*$AH$4+AF58*$AF$4+AD58*$AD$4+AB58*$AB$4+Z58*$Z$4+X58*$X$4</f>
        <v>146</v>
      </c>
      <c r="AK58" s="83">
        <f>AJ58/$AJ$4</f>
        <v>6.3478260869565215</v>
      </c>
      <c r="AL58" s="83">
        <f>(AJ58+V58)/$AL$4</f>
        <v>6.177777777777778</v>
      </c>
      <c r="AM58" s="43" t="str">
        <f>IF(AL58&gt;=8.995,"XuÊt s¾c",IF(AL58&gt;=7.995,"Giái",IF(AL58&gt;=6.995,"Kh¸",IF(AL58&gt;=5.995,"TB Kh¸",IF(AL58&gt;=4.995,"Trung b×nh",IF(AL58&gt;=3.995,"YÕu",IF(AL58&lt;3.995,"KÐm")))))))</f>
        <v>TB Kh¸</v>
      </c>
      <c r="AN58" s="81">
        <f>SUM((IF(L58&gt;=5,0,$L$4)),(IF(N58&gt;=5,0,$N$4)),(IF(P58&gt;=5,0,$P$4)),(IF(R58&gt;=5,0,$R$4)),,(IF(T58&gt;=5,0,$T$4)),(IF(X58&gt;=5,0,$X$4)),(IF(Z58&gt;=5,0,$Z$4)),,(IF(AB58&gt;=5,0,$AB$4)),(IF(AD58&gt;=5,0,$AD$4)),(IF(AF58&gt;=5,0,$AF$4)),,(IF(AH58&gt;=5,0,$AH$4)))</f>
        <v>0</v>
      </c>
      <c r="AO58" s="44" t="str">
        <f>IF($AL58&lt;3.495,"Th«i häc",IF($AL58&lt;4.995,"Ngõng häc",IF($AN58&gt;25,"Ngõng häc","Lªn líp")))</f>
        <v>Lªn líp</v>
      </c>
      <c r="AP58" s="41">
        <v>7</v>
      </c>
      <c r="AQ58" s="81"/>
      <c r="AR58" s="81">
        <v>5</v>
      </c>
      <c r="AS58" s="81"/>
      <c r="AT58" s="81">
        <v>6</v>
      </c>
      <c r="AU58" s="81"/>
      <c r="AV58" s="81">
        <v>5</v>
      </c>
      <c r="AW58" s="81"/>
      <c r="AX58" s="81">
        <v>6</v>
      </c>
      <c r="AY58" s="81"/>
      <c r="AZ58" s="81">
        <v>7</v>
      </c>
      <c r="BA58" s="81"/>
      <c r="BB58" s="81">
        <v>5</v>
      </c>
      <c r="BC58" s="81"/>
      <c r="BD58" s="81">
        <v>7</v>
      </c>
      <c r="BE58" s="81"/>
      <c r="BF58" s="81">
        <f>BD58*BD$4+BB58*BB$4+AZ58*AZ$4+AX58*AX$4+AV58*AV$4+AT58*AT$4+AR58*AR$4+AP58*AP$4</f>
        <v>182</v>
      </c>
      <c r="BG58" s="96">
        <f>BF58/BF$4</f>
        <v>6.066666666666666</v>
      </c>
      <c r="BH58" s="81">
        <v>6</v>
      </c>
      <c r="BI58" s="81"/>
      <c r="BJ58" s="81">
        <v>6</v>
      </c>
      <c r="BK58" s="81"/>
      <c r="BL58" s="81">
        <v>5</v>
      </c>
      <c r="BM58" s="81"/>
      <c r="BN58" s="81">
        <v>7</v>
      </c>
      <c r="BO58" s="81"/>
      <c r="BP58" s="81">
        <v>6</v>
      </c>
      <c r="BQ58" s="81"/>
      <c r="BR58" s="81">
        <v>7</v>
      </c>
      <c r="BS58" s="81"/>
      <c r="BT58" s="81">
        <v>6</v>
      </c>
      <c r="BU58" s="121"/>
      <c r="BV58" s="81">
        <f>BT58*BT$4+BR58*BR$4+BP58*BP$4+BN58*BN$4+BL58*BL$4+BJ58*BJ$4+BH58*BH$4</f>
        <v>159</v>
      </c>
      <c r="BW58" s="82">
        <f>BV58/BV$4</f>
        <v>6.115384615384615</v>
      </c>
      <c r="BX58" s="82">
        <f>(BV58+BF58)/BX$4</f>
        <v>6.089285714285714</v>
      </c>
      <c r="BY58" s="148" t="s">
        <v>568</v>
      </c>
      <c r="BZ58" s="148" t="s">
        <v>522</v>
      </c>
      <c r="CA58" s="81">
        <v>7</v>
      </c>
      <c r="CB58" s="81"/>
      <c r="CC58" s="81">
        <v>6</v>
      </c>
      <c r="CD58" s="81"/>
      <c r="CE58" s="81">
        <v>8</v>
      </c>
      <c r="CF58" s="81"/>
      <c r="CG58" s="81">
        <v>7</v>
      </c>
      <c r="CH58" s="81"/>
      <c r="CI58" s="81">
        <v>8</v>
      </c>
      <c r="CJ58" s="81"/>
      <c r="CK58" s="81">
        <v>5</v>
      </c>
      <c r="CL58" s="81"/>
      <c r="CM58" s="81">
        <v>7</v>
      </c>
      <c r="CN58" s="81"/>
      <c r="CO58" s="81">
        <f>CM58*CM$4+CK58*CK$4+CI58*CI$4+CG58*CG$4+CE58*CE$4+CC58*CC$4+CA58*CA$4</f>
        <v>217</v>
      </c>
      <c r="CP58" s="82">
        <f>CO58/CO$4</f>
        <v>6.78125</v>
      </c>
      <c r="CQ58" s="81">
        <v>8</v>
      </c>
      <c r="CR58" s="81"/>
      <c r="CS58" s="81">
        <v>7</v>
      </c>
      <c r="CT58" s="81"/>
      <c r="CU58" s="81">
        <v>8</v>
      </c>
      <c r="CV58" s="81"/>
      <c r="CW58" s="81">
        <v>7</v>
      </c>
      <c r="CX58" s="81"/>
      <c r="CY58" s="81">
        <v>7</v>
      </c>
      <c r="CZ58" s="81"/>
      <c r="DA58" s="81">
        <f>CY58*CY$4+CW58*CW$4+CU58*CU$4+CS58*CS$4+CQ58*CQ$4</f>
        <v>169</v>
      </c>
      <c r="DB58" s="82">
        <f>DA58/DA$4</f>
        <v>7.3478260869565215</v>
      </c>
      <c r="DC58" s="82">
        <f>(DA58+CO58)/DC$4</f>
        <v>7.0181818181818185</v>
      </c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</row>
    <row r="59" spans="1:120" ht="15.75">
      <c r="A59" s="4">
        <v>20</v>
      </c>
      <c r="B59" s="13" t="s">
        <v>161</v>
      </c>
      <c r="C59" s="24" t="s">
        <v>232</v>
      </c>
      <c r="D59" s="11">
        <v>33666</v>
      </c>
      <c r="E59" s="4" t="s">
        <v>101</v>
      </c>
      <c r="F59" s="13" t="s">
        <v>70</v>
      </c>
      <c r="G59" s="17" t="s">
        <v>37</v>
      </c>
      <c r="H59" s="81">
        <v>7</v>
      </c>
      <c r="I59" s="81"/>
      <c r="J59" s="81">
        <v>6</v>
      </c>
      <c r="K59" s="81"/>
      <c r="L59" s="81">
        <v>6</v>
      </c>
      <c r="M59" s="81">
        <v>4</v>
      </c>
      <c r="N59" s="81">
        <v>5</v>
      </c>
      <c r="O59" s="81"/>
      <c r="P59" s="81">
        <v>7</v>
      </c>
      <c r="Q59" s="81"/>
      <c r="R59" s="81">
        <v>5</v>
      </c>
      <c r="S59" s="81">
        <v>4</v>
      </c>
      <c r="T59" s="81">
        <v>7</v>
      </c>
      <c r="U59" s="81">
        <v>4</v>
      </c>
      <c r="V59" s="81">
        <f>T59*$T$4+R59*$R$4+P59*$P$4+N59*$N$4+L59*$L$4</f>
        <v>131</v>
      </c>
      <c r="W59" s="83">
        <f>V59/$V$4</f>
        <v>5.954545454545454</v>
      </c>
      <c r="X59" s="81">
        <v>7</v>
      </c>
      <c r="Y59" s="81"/>
      <c r="Z59" s="81">
        <v>6</v>
      </c>
      <c r="AA59" s="81"/>
      <c r="AB59" s="81">
        <v>6</v>
      </c>
      <c r="AC59" s="81"/>
      <c r="AD59" s="81">
        <v>9</v>
      </c>
      <c r="AE59" s="81"/>
      <c r="AF59" s="81">
        <v>5</v>
      </c>
      <c r="AG59" s="81"/>
      <c r="AH59" s="81">
        <v>5</v>
      </c>
      <c r="AI59" s="81"/>
      <c r="AJ59" s="81">
        <f>AH59*$AH$4+AF59*$AF$4+AD59*$AD$4+AB59*$AB$4+Z59*$Z$4+X59*$X$4</f>
        <v>140</v>
      </c>
      <c r="AK59" s="83">
        <f>AJ59/$AJ$4</f>
        <v>6.086956521739131</v>
      </c>
      <c r="AL59" s="83">
        <f>(AJ59+V59)/$AL$4</f>
        <v>6.022222222222222</v>
      </c>
      <c r="AM59" s="43" t="str">
        <f>IF(AL59&gt;=8.995,"XuÊt s¾c",IF(AL59&gt;=7.995,"Giái",IF(AL59&gt;=6.995,"Kh¸",IF(AL59&gt;=5.995,"TB Kh¸",IF(AL59&gt;=4.995,"Trung b×nh",IF(AL59&gt;=3.995,"YÕu",IF(AL59&lt;3.995,"KÐm")))))))</f>
        <v>TB Kh¸</v>
      </c>
      <c r="AN59" s="81">
        <f>SUM((IF(L59&gt;=5,0,$L$4)),(IF(N59&gt;=5,0,$N$4)),(IF(P59&gt;=5,0,$P$4)),(IF(R59&gt;=5,0,$R$4)),,(IF(T59&gt;=5,0,$T$4)),(IF(X59&gt;=5,0,$X$4)),(IF(Z59&gt;=5,0,$Z$4)),,(IF(AB59&gt;=5,0,$AB$4)),(IF(AD59&gt;=5,0,$AD$4)),(IF(AF59&gt;=5,0,$AF$4)),,(IF(AH59&gt;=5,0,$AH$4)))</f>
        <v>0</v>
      </c>
      <c r="AO59" s="44" t="str">
        <f>IF($AL59&lt;3.495,"Th«i häc",IF($AL59&lt;4.995,"Ngõng häc",IF($AN59&gt;25,"Ngõng häc","Lªn líp")))</f>
        <v>Lªn líp</v>
      </c>
      <c r="AP59" s="41">
        <v>7</v>
      </c>
      <c r="AQ59" s="81"/>
      <c r="AR59" s="81">
        <v>5</v>
      </c>
      <c r="AS59" s="81"/>
      <c r="AT59" s="81">
        <v>5</v>
      </c>
      <c r="AU59" s="81"/>
      <c r="AV59" s="81">
        <v>7</v>
      </c>
      <c r="AW59" s="81"/>
      <c r="AX59" s="81">
        <v>6</v>
      </c>
      <c r="AY59" s="81"/>
      <c r="AZ59" s="81">
        <v>6</v>
      </c>
      <c r="BA59" s="81"/>
      <c r="BB59" s="81">
        <v>5</v>
      </c>
      <c r="BC59" s="81"/>
      <c r="BD59" s="81">
        <v>7</v>
      </c>
      <c r="BE59" s="81"/>
      <c r="BF59" s="81">
        <f>BD59*BD$4+BB59*BB$4+AZ59*AZ$4+AX59*AX$4+AV59*AV$4+AT59*AT$4+AR59*AR$4+AP59*AP$4</f>
        <v>179</v>
      </c>
      <c r="BG59" s="96">
        <f>BF59/BF$4</f>
        <v>5.966666666666667</v>
      </c>
      <c r="BH59" s="81">
        <v>6</v>
      </c>
      <c r="BI59" s="81"/>
      <c r="BJ59" s="81">
        <v>5</v>
      </c>
      <c r="BK59" s="81"/>
      <c r="BL59" s="81">
        <v>7</v>
      </c>
      <c r="BM59" s="81"/>
      <c r="BN59" s="81">
        <v>8</v>
      </c>
      <c r="BO59" s="81"/>
      <c r="BP59" s="81">
        <v>6</v>
      </c>
      <c r="BQ59" s="81"/>
      <c r="BR59" s="81">
        <v>7</v>
      </c>
      <c r="BS59" s="81"/>
      <c r="BT59" s="81">
        <v>7</v>
      </c>
      <c r="BU59" s="121"/>
      <c r="BV59" s="81">
        <f>BT59*BT$4+BR59*BR$4+BP59*BP$4+BN59*BN$4+BL59*BL$4+BJ59*BJ$4+BH59*BH$4</f>
        <v>170</v>
      </c>
      <c r="BW59" s="82">
        <f>BV59/BV$4</f>
        <v>6.538461538461538</v>
      </c>
      <c r="BX59" s="82">
        <f>(BV59+BF59)/BX$4</f>
        <v>6.232142857142857</v>
      </c>
      <c r="BY59" s="148" t="s">
        <v>568</v>
      </c>
      <c r="BZ59" s="148" t="s">
        <v>522</v>
      </c>
      <c r="CA59" s="81">
        <v>8</v>
      </c>
      <c r="CB59" s="81"/>
      <c r="CC59" s="81">
        <v>6</v>
      </c>
      <c r="CD59" s="81"/>
      <c r="CE59" s="81">
        <v>8</v>
      </c>
      <c r="CF59" s="81"/>
      <c r="CG59" s="81">
        <v>6</v>
      </c>
      <c r="CH59" s="81"/>
      <c r="CI59" s="81">
        <v>7</v>
      </c>
      <c r="CJ59" s="81"/>
      <c r="CK59" s="81">
        <v>5</v>
      </c>
      <c r="CL59" s="81"/>
      <c r="CM59" s="81">
        <v>7</v>
      </c>
      <c r="CN59" s="81"/>
      <c r="CO59" s="81">
        <f>CM59*CM$4+CK59*CK$4+CI59*CI$4+CG59*CG$4+CE59*CE$4+CC59*CC$4+CA59*CA$4</f>
        <v>211</v>
      </c>
      <c r="CP59" s="82">
        <f>CO59/CO$4</f>
        <v>6.59375</v>
      </c>
      <c r="CQ59" s="81">
        <v>7</v>
      </c>
      <c r="CR59" s="81"/>
      <c r="CS59" s="81">
        <v>7</v>
      </c>
      <c r="CT59" s="81"/>
      <c r="CU59" s="81">
        <v>8</v>
      </c>
      <c r="CV59" s="81"/>
      <c r="CW59" s="81">
        <v>8</v>
      </c>
      <c r="CX59" s="81"/>
      <c r="CY59" s="81">
        <v>7</v>
      </c>
      <c r="CZ59" s="81"/>
      <c r="DA59" s="81">
        <f>CY59*CY$4+CW59*CW$4+CU59*CU$4+CS59*CS$4+CQ59*CQ$4</f>
        <v>168</v>
      </c>
      <c r="DB59" s="82">
        <f>DA59/DA$4</f>
        <v>7.304347826086956</v>
      </c>
      <c r="DC59" s="82">
        <f>(DA59+CO59)/DC$4</f>
        <v>6.890909090909091</v>
      </c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</row>
    <row r="60" spans="1:120" ht="15.75">
      <c r="A60" s="4">
        <v>44</v>
      </c>
      <c r="B60" s="13" t="s">
        <v>403</v>
      </c>
      <c r="C60" s="24" t="s">
        <v>404</v>
      </c>
      <c r="D60" s="11">
        <v>33866</v>
      </c>
      <c r="E60" s="4" t="s">
        <v>101</v>
      </c>
      <c r="F60" s="13" t="s">
        <v>19</v>
      </c>
      <c r="G60" s="17" t="s">
        <v>68</v>
      </c>
      <c r="H60" s="81">
        <v>7</v>
      </c>
      <c r="I60" s="81"/>
      <c r="J60" s="81">
        <v>6</v>
      </c>
      <c r="K60" s="81"/>
      <c r="L60" s="81">
        <v>6</v>
      </c>
      <c r="M60" s="81"/>
      <c r="N60" s="81">
        <v>6</v>
      </c>
      <c r="O60" s="81"/>
      <c r="P60" s="81">
        <v>7</v>
      </c>
      <c r="Q60" s="81"/>
      <c r="R60" s="81">
        <v>5</v>
      </c>
      <c r="S60" s="81"/>
      <c r="T60" s="81">
        <v>6</v>
      </c>
      <c r="U60" s="81"/>
      <c r="V60" s="81">
        <f>T60*$T$4+R60*$R$4+P60*$P$4+N60*$N$4+L60*$L$4</f>
        <v>130</v>
      </c>
      <c r="W60" s="83">
        <f>V60/$V$4</f>
        <v>5.909090909090909</v>
      </c>
      <c r="X60" s="81">
        <v>6</v>
      </c>
      <c r="Y60" s="81"/>
      <c r="Z60" s="81">
        <v>7</v>
      </c>
      <c r="AA60" s="81"/>
      <c r="AB60" s="81">
        <v>5</v>
      </c>
      <c r="AC60" s="81"/>
      <c r="AD60" s="81">
        <v>7</v>
      </c>
      <c r="AE60" s="81"/>
      <c r="AF60" s="81">
        <v>5</v>
      </c>
      <c r="AG60" s="81"/>
      <c r="AH60" s="81">
        <v>7</v>
      </c>
      <c r="AI60" s="81"/>
      <c r="AJ60" s="81">
        <f>AH60*$AH$4+AF60*$AF$4+AD60*$AD$4+AB60*$AB$4+Z60*$Z$4+X60*$X$4</f>
        <v>140</v>
      </c>
      <c r="AK60" s="83">
        <f>AJ60/$AJ$4</f>
        <v>6.086956521739131</v>
      </c>
      <c r="AL60" s="83">
        <f>(AJ60+V60)/$AL$4</f>
        <v>6</v>
      </c>
      <c r="AM60" s="43" t="str">
        <f>IF(AL60&gt;=8.995,"XuÊt s¾c",IF(AL60&gt;=7.995,"Giái",IF(AL60&gt;=6.995,"Kh¸",IF(AL60&gt;=5.995,"TB Kh¸",IF(AL60&gt;=4.995,"Trung b×nh",IF(AL60&gt;=3.995,"YÕu",IF(AL60&lt;3.995,"KÐm")))))))</f>
        <v>TB Kh¸</v>
      </c>
      <c r="AN60" s="81">
        <f>SUM((IF(L60&gt;=5,0,$L$4)),(IF(N60&gt;=5,0,$N$4)),(IF(P60&gt;=5,0,$P$4)),(IF(R60&gt;=5,0,$R$4)),,(IF(T60&gt;=5,0,$T$4)),(IF(X60&gt;=5,0,$X$4)),(IF(Z60&gt;=5,0,$Z$4)),,(IF(AB60&gt;=5,0,$AB$4)),(IF(AD60&gt;=5,0,$AD$4)),(IF(AF60&gt;=5,0,$AF$4)),,(IF(AH60&gt;=5,0,$AH$4)))</f>
        <v>0</v>
      </c>
      <c r="AO60" s="44" t="str">
        <f>IF($AL60&lt;3.495,"Th«i häc",IF($AL60&lt;4.995,"Ngõng häc",IF($AN60&gt;25,"Ngõng häc","Lªn líp")))</f>
        <v>Lªn líp</v>
      </c>
      <c r="AP60" s="41">
        <v>7</v>
      </c>
      <c r="AQ60" s="81"/>
      <c r="AR60" s="81">
        <v>6</v>
      </c>
      <c r="AS60" s="81"/>
      <c r="AT60" s="81">
        <v>6</v>
      </c>
      <c r="AU60" s="81"/>
      <c r="AV60" s="81">
        <v>6</v>
      </c>
      <c r="AW60" s="81"/>
      <c r="AX60" s="81">
        <v>7</v>
      </c>
      <c r="AY60" s="81"/>
      <c r="AZ60" s="81">
        <v>6</v>
      </c>
      <c r="BA60" s="81"/>
      <c r="BB60" s="81">
        <v>5</v>
      </c>
      <c r="BC60" s="81">
        <v>4</v>
      </c>
      <c r="BD60" s="81">
        <v>6</v>
      </c>
      <c r="BE60" s="81"/>
      <c r="BF60" s="81">
        <f>BD60*BD$4+BB60*BB$4+AZ60*AZ$4+AX60*AX$4+AV60*AV$4+AT60*AT$4+AR60*AR$4+AP60*AP$4</f>
        <v>184</v>
      </c>
      <c r="BG60" s="96">
        <f>BF60/BF$4</f>
        <v>6.133333333333334</v>
      </c>
      <c r="BH60" s="81">
        <v>7</v>
      </c>
      <c r="BI60" s="81"/>
      <c r="BJ60" s="81">
        <v>7</v>
      </c>
      <c r="BK60" s="81"/>
      <c r="BL60" s="81">
        <v>5</v>
      </c>
      <c r="BM60" s="81"/>
      <c r="BN60" s="81">
        <v>5</v>
      </c>
      <c r="BO60" s="81"/>
      <c r="BP60" s="81">
        <v>5</v>
      </c>
      <c r="BQ60" s="81">
        <v>4</v>
      </c>
      <c r="BR60" s="81">
        <v>7</v>
      </c>
      <c r="BS60" s="81"/>
      <c r="BT60" s="81">
        <v>5</v>
      </c>
      <c r="BU60" s="121"/>
      <c r="BV60" s="81">
        <f>BT60*BT$4+BR60*BR$4+BP60*BP$4+BN60*BN$4+BL60*BL$4+BJ60*BJ$4+BH60*BH$4</f>
        <v>150</v>
      </c>
      <c r="BW60" s="82">
        <f>BV60/BV$4</f>
        <v>5.769230769230769</v>
      </c>
      <c r="BX60" s="82">
        <f>(BV60+BF60)/BX$4</f>
        <v>5.964285714285714</v>
      </c>
      <c r="BY60" s="148" t="s">
        <v>513</v>
      </c>
      <c r="BZ60" s="148" t="s">
        <v>522</v>
      </c>
      <c r="CA60" s="81">
        <v>7</v>
      </c>
      <c r="CB60" s="81"/>
      <c r="CC60" s="81">
        <v>8</v>
      </c>
      <c r="CD60" s="81"/>
      <c r="CE60" s="81">
        <v>7</v>
      </c>
      <c r="CF60" s="81"/>
      <c r="CG60" s="81">
        <v>7</v>
      </c>
      <c r="CH60" s="81"/>
      <c r="CI60" s="81">
        <v>7</v>
      </c>
      <c r="CJ60" s="81"/>
      <c r="CK60" s="81">
        <v>7</v>
      </c>
      <c r="CL60" s="81"/>
      <c r="CM60" s="81">
        <v>8</v>
      </c>
      <c r="CN60" s="81"/>
      <c r="CO60" s="81">
        <f>CM60*CM$4+CK60*CK$4+CI60*CI$4+CG60*CG$4+CE60*CE$4+CC60*CC$4+CA60*CA$4</f>
        <v>234</v>
      </c>
      <c r="CP60" s="82">
        <f>CO60/CO$4</f>
        <v>7.3125</v>
      </c>
      <c r="CQ60" s="81">
        <v>8</v>
      </c>
      <c r="CR60" s="81"/>
      <c r="CS60" s="81">
        <v>7</v>
      </c>
      <c r="CT60" s="81"/>
      <c r="CU60" s="81">
        <v>7</v>
      </c>
      <c r="CV60" s="81"/>
      <c r="CW60" s="81">
        <v>8</v>
      </c>
      <c r="CX60" s="81"/>
      <c r="CY60" s="81">
        <v>7</v>
      </c>
      <c r="CZ60" s="81"/>
      <c r="DA60" s="81">
        <f>CY60*CY$4+CW60*CW$4+CU60*CU$4+CS60*CS$4+CQ60*CQ$4</f>
        <v>168</v>
      </c>
      <c r="DB60" s="82">
        <f>DA60/DA$4</f>
        <v>7.304347826086956</v>
      </c>
      <c r="DC60" s="82">
        <f>(DA60+CO60)/DC$4</f>
        <v>7.3090909090909095</v>
      </c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</row>
    <row r="61" spans="1:120" ht="15.75">
      <c r="A61" s="4">
        <v>50</v>
      </c>
      <c r="B61" s="13" t="s">
        <v>408</v>
      </c>
      <c r="C61" s="24" t="s">
        <v>178</v>
      </c>
      <c r="D61" s="11">
        <v>33674</v>
      </c>
      <c r="E61" s="4" t="s">
        <v>101</v>
      </c>
      <c r="F61" s="13" t="s">
        <v>42</v>
      </c>
      <c r="G61" s="17" t="s">
        <v>94</v>
      </c>
      <c r="H61" s="81">
        <v>7</v>
      </c>
      <c r="I61" s="81"/>
      <c r="J61" s="81">
        <v>5</v>
      </c>
      <c r="K61" s="81"/>
      <c r="L61" s="81">
        <v>5</v>
      </c>
      <c r="M61" s="81"/>
      <c r="N61" s="81">
        <v>5</v>
      </c>
      <c r="O61" s="81"/>
      <c r="P61" s="81">
        <v>7</v>
      </c>
      <c r="Q61" s="81"/>
      <c r="R61" s="81">
        <v>6</v>
      </c>
      <c r="S61" s="81"/>
      <c r="T61" s="81">
        <v>8</v>
      </c>
      <c r="U61" s="81"/>
      <c r="V61" s="81">
        <f>T61*$T$4+R61*$R$4+P61*$P$4+N61*$N$4+L61*$L$4</f>
        <v>133</v>
      </c>
      <c r="W61" s="83">
        <f>V61/$V$4</f>
        <v>6.045454545454546</v>
      </c>
      <c r="X61" s="81">
        <v>7</v>
      </c>
      <c r="Y61" s="81"/>
      <c r="Z61" s="81">
        <v>8</v>
      </c>
      <c r="AA61" s="81"/>
      <c r="AB61" s="81">
        <v>6</v>
      </c>
      <c r="AC61" s="81"/>
      <c r="AD61" s="81">
        <v>8</v>
      </c>
      <c r="AE61" s="81"/>
      <c r="AF61" s="81">
        <v>7</v>
      </c>
      <c r="AG61" s="81"/>
      <c r="AH61" s="81">
        <v>5</v>
      </c>
      <c r="AI61" s="81"/>
      <c r="AJ61" s="81">
        <f>AH61*$AH$4+AF61*$AF$4+AD61*$AD$4+AB61*$AB$4+Z61*$Z$4+X61*$X$4</f>
        <v>153</v>
      </c>
      <c r="AK61" s="83">
        <f>AJ61/$AJ$4</f>
        <v>6.6521739130434785</v>
      </c>
      <c r="AL61" s="83">
        <f>(AJ61+V61)/$AL$4</f>
        <v>6.355555555555555</v>
      </c>
      <c r="AM61" s="43" t="str">
        <f>IF(AL61&gt;=8.995,"XuÊt s¾c",IF(AL61&gt;=7.995,"Giái",IF(AL61&gt;=6.995,"Kh¸",IF(AL61&gt;=5.995,"TB Kh¸",IF(AL61&gt;=4.995,"Trung b×nh",IF(AL61&gt;=3.995,"YÕu",IF(AL61&lt;3.995,"KÐm")))))))</f>
        <v>TB Kh¸</v>
      </c>
      <c r="AN61" s="81">
        <f>SUM((IF(L61&gt;=5,0,$L$4)),(IF(N61&gt;=5,0,$N$4)),(IF(P61&gt;=5,0,$P$4)),(IF(R61&gt;=5,0,$R$4)),,(IF(T61&gt;=5,0,$T$4)),(IF(X61&gt;=5,0,$X$4)),(IF(Z61&gt;=5,0,$Z$4)),,(IF(AB61&gt;=5,0,$AB$4)),(IF(AD61&gt;=5,0,$AD$4)),(IF(AF61&gt;=5,0,$AF$4)),,(IF(AH61&gt;=5,0,$AH$4)))</f>
        <v>0</v>
      </c>
      <c r="AO61" s="44" t="str">
        <f>IF($AL61&lt;3.495,"Th«i häc",IF($AL61&lt;4.995,"Ngõng häc",IF($AN61&gt;25,"Ngõng häc","Lªn líp")))</f>
        <v>Lªn líp</v>
      </c>
      <c r="AP61" s="41">
        <v>8</v>
      </c>
      <c r="AQ61" s="81"/>
      <c r="AR61" s="81">
        <v>7</v>
      </c>
      <c r="AS61" s="81"/>
      <c r="AT61" s="81">
        <v>6</v>
      </c>
      <c r="AU61" s="81"/>
      <c r="AV61" s="81">
        <v>6</v>
      </c>
      <c r="AW61" s="81"/>
      <c r="AX61" s="81">
        <v>7</v>
      </c>
      <c r="AY61" s="81"/>
      <c r="AZ61" s="81">
        <v>6</v>
      </c>
      <c r="BA61" s="81"/>
      <c r="BB61" s="81">
        <v>7</v>
      </c>
      <c r="BC61" s="81"/>
      <c r="BD61" s="81">
        <v>8</v>
      </c>
      <c r="BE61" s="81"/>
      <c r="BF61" s="81">
        <f>BD61*BD$4+BB61*BB$4+AZ61*AZ$4+AX61*AX$4+AV61*AV$4+AT61*AT$4+AR61*AR$4+AP61*AP$4</f>
        <v>206</v>
      </c>
      <c r="BG61" s="96">
        <f>BF61/BF$4</f>
        <v>6.866666666666666</v>
      </c>
      <c r="BH61" s="81">
        <v>7</v>
      </c>
      <c r="BI61" s="81"/>
      <c r="BJ61" s="81">
        <v>7</v>
      </c>
      <c r="BK61" s="81"/>
      <c r="BL61" s="81">
        <v>7</v>
      </c>
      <c r="BM61" s="81"/>
      <c r="BN61" s="81">
        <v>7</v>
      </c>
      <c r="BO61" s="81"/>
      <c r="BP61" s="81">
        <v>6</v>
      </c>
      <c r="BQ61" s="81"/>
      <c r="BR61" s="81">
        <v>8</v>
      </c>
      <c r="BS61" s="81"/>
      <c r="BT61" s="81">
        <v>7</v>
      </c>
      <c r="BU61" s="121"/>
      <c r="BV61" s="81">
        <f>BT61*BT$4+BR61*BR$4+BP61*BP$4+BN61*BN$4+BL61*BL$4+BJ61*BJ$4+BH61*BH$4</f>
        <v>180</v>
      </c>
      <c r="BW61" s="82">
        <f>BV61/BV$4</f>
        <v>6.923076923076923</v>
      </c>
      <c r="BX61" s="82">
        <f>(BV61+BF61)/BX$4</f>
        <v>6.892857142857143</v>
      </c>
      <c r="BY61" s="148" t="s">
        <v>568</v>
      </c>
      <c r="BZ61" s="148" t="s">
        <v>522</v>
      </c>
      <c r="CA61" s="81">
        <v>7</v>
      </c>
      <c r="CB61" s="81"/>
      <c r="CC61" s="81">
        <v>8</v>
      </c>
      <c r="CD61" s="81"/>
      <c r="CE61" s="81">
        <v>7</v>
      </c>
      <c r="CF61" s="81"/>
      <c r="CG61" s="81">
        <v>7</v>
      </c>
      <c r="CH61" s="81"/>
      <c r="CI61" s="81">
        <v>8</v>
      </c>
      <c r="CJ61" s="81"/>
      <c r="CK61" s="81">
        <v>7</v>
      </c>
      <c r="CL61" s="81"/>
      <c r="CM61" s="81">
        <v>7</v>
      </c>
      <c r="CN61" s="81"/>
      <c r="CO61" s="81">
        <f>CM61*CM$4+CK61*CK$4+CI61*CI$4+CG61*CG$4+CE61*CE$4+CC61*CC$4+CA61*CA$4</f>
        <v>232</v>
      </c>
      <c r="CP61" s="82">
        <f>CO61/CO$4</f>
        <v>7.25</v>
      </c>
      <c r="CQ61" s="81">
        <v>8</v>
      </c>
      <c r="CR61" s="81"/>
      <c r="CS61" s="81">
        <v>7</v>
      </c>
      <c r="CT61" s="81"/>
      <c r="CU61" s="81">
        <v>7</v>
      </c>
      <c r="CV61" s="81"/>
      <c r="CW61" s="81">
        <v>8</v>
      </c>
      <c r="CX61" s="81"/>
      <c r="CY61" s="81">
        <v>7</v>
      </c>
      <c r="CZ61" s="81"/>
      <c r="DA61" s="81">
        <f>CY61*CY$4+CW61*CW$4+CU61*CU$4+CS61*CS$4+CQ61*CQ$4</f>
        <v>168</v>
      </c>
      <c r="DB61" s="82">
        <f>DA61/DA$4</f>
        <v>7.304347826086956</v>
      </c>
      <c r="DC61" s="82">
        <f>(DA61+CO61)/DC$4</f>
        <v>7.2727272727272725</v>
      </c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</row>
    <row r="62" spans="1:120" ht="15.75">
      <c r="A62" s="4">
        <v>5</v>
      </c>
      <c r="B62" s="13" t="s">
        <v>358</v>
      </c>
      <c r="C62" s="24" t="s">
        <v>65</v>
      </c>
      <c r="D62" s="11">
        <v>33741</v>
      </c>
      <c r="E62" s="4" t="s">
        <v>101</v>
      </c>
      <c r="F62" s="13" t="s">
        <v>359</v>
      </c>
      <c r="G62" s="17" t="s">
        <v>94</v>
      </c>
      <c r="H62" s="81">
        <v>6</v>
      </c>
      <c r="I62" s="81"/>
      <c r="J62" s="81">
        <v>6</v>
      </c>
      <c r="K62" s="81"/>
      <c r="L62" s="81">
        <v>6</v>
      </c>
      <c r="M62" s="81">
        <v>4</v>
      </c>
      <c r="N62" s="81">
        <v>5</v>
      </c>
      <c r="O62" s="81"/>
      <c r="P62" s="81">
        <v>5</v>
      </c>
      <c r="Q62" s="81">
        <v>4</v>
      </c>
      <c r="R62" s="81">
        <v>7</v>
      </c>
      <c r="S62" s="81"/>
      <c r="T62" s="81">
        <v>5</v>
      </c>
      <c r="U62" s="81"/>
      <c r="V62" s="81">
        <f>T62*$T$4+R62*$R$4+P62*$P$4+N62*$N$4+L62*$L$4</f>
        <v>127</v>
      </c>
      <c r="W62" s="83">
        <f>V62/$V$4</f>
        <v>5.7727272727272725</v>
      </c>
      <c r="X62" s="81">
        <v>6</v>
      </c>
      <c r="Y62" s="81"/>
      <c r="Z62" s="81">
        <v>7</v>
      </c>
      <c r="AA62" s="81"/>
      <c r="AB62" s="81">
        <v>5</v>
      </c>
      <c r="AC62" s="81"/>
      <c r="AD62" s="81">
        <v>6</v>
      </c>
      <c r="AE62" s="81"/>
      <c r="AF62" s="81">
        <v>5</v>
      </c>
      <c r="AG62" s="81">
        <v>4</v>
      </c>
      <c r="AH62" s="81">
        <v>8</v>
      </c>
      <c r="AI62" s="81"/>
      <c r="AJ62" s="81">
        <f>AH62*$AH$4+AF62*$AF$4+AD62*$AD$4+AB62*$AB$4+Z62*$Z$4+X62*$X$4</f>
        <v>142</v>
      </c>
      <c r="AK62" s="83">
        <f>AJ62/$AJ$4</f>
        <v>6.173913043478261</v>
      </c>
      <c r="AL62" s="83">
        <f>(AJ62+V62)/$AL$4</f>
        <v>5.977777777777778</v>
      </c>
      <c r="AM62" s="43" t="str">
        <f>IF(AL62&gt;=8.995,"XuÊt s¾c",IF(AL62&gt;=7.995,"Giái",IF(AL62&gt;=6.995,"Kh¸",IF(AL62&gt;=5.995,"TB Kh¸",IF(AL62&gt;=4.995,"Trung b×nh",IF(AL62&gt;=3.995,"YÕu",IF(AL62&lt;3.995,"KÐm")))))))</f>
        <v>Trung b×nh</v>
      </c>
      <c r="AN62" s="81">
        <f>SUM((IF(L62&gt;=5,0,$L$4)),(IF(N62&gt;=5,0,$N$4)),(IF(P62&gt;=5,0,$P$4)),(IF(R62&gt;=5,0,$R$4)),,(IF(T62&gt;=5,0,$T$4)),(IF(X62&gt;=5,0,$X$4)),(IF(Z62&gt;=5,0,$Z$4)),,(IF(AB62&gt;=5,0,$AB$4)),(IF(AD62&gt;=5,0,$AD$4)),(IF(AF62&gt;=5,0,$AF$4)),,(IF(AH62&gt;=5,0,$AH$4)))</f>
        <v>0</v>
      </c>
      <c r="AO62" s="44" t="str">
        <f>IF($AL62&lt;3.495,"Th«i häc",IF($AL62&lt;4.995,"Ngõng häc",IF($AN62&gt;25,"Ngõng häc","Lªn líp")))</f>
        <v>Lªn líp</v>
      </c>
      <c r="AP62" s="41">
        <v>8</v>
      </c>
      <c r="AQ62" s="81"/>
      <c r="AR62" s="81">
        <v>5</v>
      </c>
      <c r="AS62" s="81"/>
      <c r="AT62" s="81">
        <v>5</v>
      </c>
      <c r="AU62" s="81"/>
      <c r="AV62" s="81">
        <v>7</v>
      </c>
      <c r="AW62" s="81"/>
      <c r="AX62" s="81">
        <v>6</v>
      </c>
      <c r="AY62" s="81"/>
      <c r="AZ62" s="81">
        <v>7</v>
      </c>
      <c r="BA62" s="81"/>
      <c r="BB62" s="81">
        <v>5</v>
      </c>
      <c r="BC62" s="81"/>
      <c r="BD62" s="81">
        <v>7</v>
      </c>
      <c r="BE62" s="81"/>
      <c r="BF62" s="81">
        <f>BD62*BD$4+BB62*BB$4+AZ62*AZ$4+AX62*AX$4+AV62*AV$4+AT62*AT$4+AR62*AR$4+AP62*AP$4</f>
        <v>188</v>
      </c>
      <c r="BG62" s="96">
        <f>BF62/BF$4</f>
        <v>6.266666666666667</v>
      </c>
      <c r="BH62" s="81">
        <v>6</v>
      </c>
      <c r="BI62" s="81"/>
      <c r="BJ62" s="81">
        <v>6</v>
      </c>
      <c r="BK62" s="81"/>
      <c r="BL62" s="81">
        <v>5</v>
      </c>
      <c r="BM62" s="81"/>
      <c r="BN62" s="81">
        <v>7</v>
      </c>
      <c r="BO62" s="81"/>
      <c r="BP62" s="81">
        <v>7</v>
      </c>
      <c r="BQ62" s="81">
        <v>4</v>
      </c>
      <c r="BR62" s="81">
        <v>6</v>
      </c>
      <c r="BS62" s="81"/>
      <c r="BT62" s="81">
        <v>7</v>
      </c>
      <c r="BU62" s="121"/>
      <c r="BV62" s="81">
        <f>BT62*BT$4+BR62*BR$4+BP62*BP$4+BN62*BN$4+BL62*BL$4+BJ62*BJ$4+BH62*BH$4</f>
        <v>164</v>
      </c>
      <c r="BW62" s="82">
        <f>BV62/BV$4</f>
        <v>6.3076923076923075</v>
      </c>
      <c r="BX62" s="82">
        <f>(BV62+BF62)/BX$4</f>
        <v>6.285714285714286</v>
      </c>
      <c r="BY62" s="148" t="s">
        <v>568</v>
      </c>
      <c r="BZ62" s="148" t="s">
        <v>522</v>
      </c>
      <c r="CA62" s="81">
        <v>7</v>
      </c>
      <c r="CB62" s="81"/>
      <c r="CC62" s="81">
        <v>7</v>
      </c>
      <c r="CD62" s="81"/>
      <c r="CE62" s="81">
        <v>8</v>
      </c>
      <c r="CF62" s="81"/>
      <c r="CG62" s="81">
        <v>8</v>
      </c>
      <c r="CH62" s="81"/>
      <c r="CI62" s="81">
        <v>7</v>
      </c>
      <c r="CJ62" s="81"/>
      <c r="CK62" s="81">
        <v>7</v>
      </c>
      <c r="CL62" s="81"/>
      <c r="CM62" s="81">
        <v>8</v>
      </c>
      <c r="CN62" s="81"/>
      <c r="CO62" s="81">
        <f>CM62*CM$4+CK62*CK$4+CI62*CI$4+CG62*CG$4+CE62*CE$4+CC62*CC$4+CA62*CA$4</f>
        <v>239</v>
      </c>
      <c r="CP62" s="82">
        <f>CO62/CO$4</f>
        <v>7.46875</v>
      </c>
      <c r="CQ62" s="81">
        <v>7</v>
      </c>
      <c r="CR62" s="81"/>
      <c r="CS62" s="81">
        <v>7</v>
      </c>
      <c r="CT62" s="81"/>
      <c r="CU62" s="81">
        <v>8</v>
      </c>
      <c r="CV62" s="81"/>
      <c r="CW62" s="81">
        <v>9</v>
      </c>
      <c r="CX62" s="81"/>
      <c r="CY62" s="81">
        <v>6</v>
      </c>
      <c r="CZ62" s="81"/>
      <c r="DA62" s="81">
        <f>CY62*CY$4+CW62*CW$4+CU62*CU$4+CS62*CS$4+CQ62*CQ$4</f>
        <v>165</v>
      </c>
      <c r="DB62" s="82">
        <f>DA62/DA$4</f>
        <v>7.173913043478261</v>
      </c>
      <c r="DC62" s="82">
        <f>(DA62+CO62)/DC$4</f>
        <v>7.345454545454546</v>
      </c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</row>
    <row r="63" spans="1:120" ht="15.75">
      <c r="A63" s="4">
        <v>40</v>
      </c>
      <c r="B63" s="13" t="s">
        <v>400</v>
      </c>
      <c r="C63" s="24" t="s">
        <v>248</v>
      </c>
      <c r="D63" s="11">
        <v>33529</v>
      </c>
      <c r="E63" s="4" t="s">
        <v>101</v>
      </c>
      <c r="F63" s="13" t="s">
        <v>18</v>
      </c>
      <c r="G63" s="17" t="s">
        <v>16</v>
      </c>
      <c r="H63" s="81">
        <v>7</v>
      </c>
      <c r="I63" s="81"/>
      <c r="J63" s="81">
        <v>7</v>
      </c>
      <c r="K63" s="81"/>
      <c r="L63" s="81">
        <v>6</v>
      </c>
      <c r="M63" s="81">
        <v>4</v>
      </c>
      <c r="N63" s="81">
        <v>6</v>
      </c>
      <c r="O63" s="81"/>
      <c r="P63" s="81">
        <v>7</v>
      </c>
      <c r="Q63" s="81"/>
      <c r="R63" s="81">
        <v>5</v>
      </c>
      <c r="S63" s="81">
        <v>4</v>
      </c>
      <c r="T63" s="81">
        <v>6</v>
      </c>
      <c r="U63" s="81"/>
      <c r="V63" s="81">
        <f>T63*$T$4+R63*$R$4+P63*$P$4+N63*$N$4+L63*$L$4</f>
        <v>130</v>
      </c>
      <c r="W63" s="83">
        <f>V63/$V$4</f>
        <v>5.909090909090909</v>
      </c>
      <c r="X63" s="81">
        <v>6</v>
      </c>
      <c r="Y63" s="81"/>
      <c r="Z63" s="81">
        <v>7</v>
      </c>
      <c r="AA63" s="81"/>
      <c r="AB63" s="81">
        <v>5</v>
      </c>
      <c r="AC63" s="81"/>
      <c r="AD63" s="81">
        <v>6</v>
      </c>
      <c r="AE63" s="81"/>
      <c r="AF63" s="81">
        <v>5</v>
      </c>
      <c r="AG63" s="81"/>
      <c r="AH63" s="81">
        <v>5</v>
      </c>
      <c r="AI63" s="81"/>
      <c r="AJ63" s="81">
        <f>AH63*$AH$4+AF63*$AF$4+AD63*$AD$4+AB63*$AB$4+Z63*$Z$4+X63*$X$4</f>
        <v>127</v>
      </c>
      <c r="AK63" s="83">
        <f>AJ63/$AJ$4</f>
        <v>5.521739130434782</v>
      </c>
      <c r="AL63" s="83">
        <f>(AJ63+V63)/$AL$4</f>
        <v>5.711111111111111</v>
      </c>
      <c r="AM63" s="43" t="str">
        <f>IF(AL63&gt;=8.995,"XuÊt s¾c",IF(AL63&gt;=7.995,"Giái",IF(AL63&gt;=6.995,"Kh¸",IF(AL63&gt;=5.995,"TB Kh¸",IF(AL63&gt;=4.995,"Trung b×nh",IF(AL63&gt;=3.995,"YÕu",IF(AL63&lt;3.995,"KÐm")))))))</f>
        <v>Trung b×nh</v>
      </c>
      <c r="AN63" s="81">
        <f>SUM((IF(L63&gt;=5,0,$L$4)),(IF(N63&gt;=5,0,$N$4)),(IF(P63&gt;=5,0,$P$4)),(IF(R63&gt;=5,0,$R$4)),,(IF(T63&gt;=5,0,$T$4)),(IF(X63&gt;=5,0,$X$4)),(IF(Z63&gt;=5,0,$Z$4)),,(IF(AB63&gt;=5,0,$AB$4)),(IF(AD63&gt;=5,0,$AD$4)),(IF(AF63&gt;=5,0,$AF$4)),,(IF(AH63&gt;=5,0,$AH$4)))</f>
        <v>0</v>
      </c>
      <c r="AO63" s="44" t="str">
        <f>IF($AL63&lt;3.495,"Th«i häc",IF($AL63&lt;4.995,"Ngõng häc",IF($AN63&gt;25,"Ngõng häc","Lªn líp")))</f>
        <v>Lªn líp</v>
      </c>
      <c r="AP63" s="41">
        <v>8</v>
      </c>
      <c r="AQ63" s="81"/>
      <c r="AR63" s="81">
        <v>5</v>
      </c>
      <c r="AS63" s="81"/>
      <c r="AT63" s="81">
        <v>6</v>
      </c>
      <c r="AU63" s="81"/>
      <c r="AV63" s="81">
        <v>5</v>
      </c>
      <c r="AW63" s="81"/>
      <c r="AX63" s="81">
        <v>6</v>
      </c>
      <c r="AY63" s="81"/>
      <c r="AZ63" s="81">
        <v>6</v>
      </c>
      <c r="BA63" s="81"/>
      <c r="BB63" s="81">
        <v>5</v>
      </c>
      <c r="BC63" s="81"/>
      <c r="BD63" s="81">
        <v>7</v>
      </c>
      <c r="BE63" s="81"/>
      <c r="BF63" s="81">
        <f>BD63*BD$4+BB63*BB$4+AZ63*AZ$4+AX63*AX$4+AV63*AV$4+AT63*AT$4+AR63*AR$4+AP63*AP$4</f>
        <v>183</v>
      </c>
      <c r="BG63" s="96">
        <f>BF63/BF$4</f>
        <v>6.1</v>
      </c>
      <c r="BH63" s="81">
        <v>8</v>
      </c>
      <c r="BI63" s="81"/>
      <c r="BJ63" s="81">
        <v>7</v>
      </c>
      <c r="BK63" s="81"/>
      <c r="BL63" s="81">
        <v>5</v>
      </c>
      <c r="BM63" s="81"/>
      <c r="BN63" s="81">
        <v>6</v>
      </c>
      <c r="BO63" s="81"/>
      <c r="BP63" s="81">
        <v>6</v>
      </c>
      <c r="BQ63" s="81"/>
      <c r="BR63" s="81">
        <v>9</v>
      </c>
      <c r="BS63" s="81"/>
      <c r="BT63" s="81">
        <v>7</v>
      </c>
      <c r="BU63" s="121"/>
      <c r="BV63" s="81">
        <f>BT63*BT$4+BR63*BR$4+BP63*BP$4+BN63*BN$4+BL63*BL$4+BJ63*BJ$4+BH63*BH$4</f>
        <v>174</v>
      </c>
      <c r="BW63" s="82">
        <f>BV63/BV$4</f>
        <v>6.6923076923076925</v>
      </c>
      <c r="BX63" s="82">
        <f>(BV63+BF63)/BX$4</f>
        <v>6.375</v>
      </c>
      <c r="BY63" s="148" t="s">
        <v>568</v>
      </c>
      <c r="BZ63" s="148" t="s">
        <v>522</v>
      </c>
      <c r="CA63" s="81">
        <v>7</v>
      </c>
      <c r="CB63" s="81"/>
      <c r="CC63" s="81">
        <v>6</v>
      </c>
      <c r="CD63" s="81"/>
      <c r="CE63" s="81">
        <v>7</v>
      </c>
      <c r="CF63" s="81"/>
      <c r="CG63" s="81">
        <v>7</v>
      </c>
      <c r="CH63" s="81"/>
      <c r="CI63" s="81">
        <v>7</v>
      </c>
      <c r="CJ63" s="81"/>
      <c r="CK63" s="81">
        <v>5</v>
      </c>
      <c r="CL63" s="81"/>
      <c r="CM63" s="81">
        <v>7</v>
      </c>
      <c r="CN63" s="81"/>
      <c r="CO63" s="81">
        <f>CM63*CM$4+CK63*CK$4+CI63*CI$4+CG63*CG$4+CE63*CE$4+CC63*CC$4+CA63*CA$4</f>
        <v>210</v>
      </c>
      <c r="CP63" s="82">
        <f>CO63/CO$4</f>
        <v>6.5625</v>
      </c>
      <c r="CQ63" s="81">
        <v>8</v>
      </c>
      <c r="CR63" s="81"/>
      <c r="CS63" s="81">
        <v>6</v>
      </c>
      <c r="CT63" s="81"/>
      <c r="CU63" s="81">
        <v>7</v>
      </c>
      <c r="CV63" s="81"/>
      <c r="CW63" s="81">
        <v>9</v>
      </c>
      <c r="CX63" s="81"/>
      <c r="CY63" s="81">
        <v>7</v>
      </c>
      <c r="CZ63" s="81"/>
      <c r="DA63" s="81">
        <f>CY63*CY$4+CW63*CW$4+CU63*CU$4+CS63*CS$4+CQ63*CQ$4</f>
        <v>165</v>
      </c>
      <c r="DB63" s="82">
        <f>DA63/DA$4</f>
        <v>7.173913043478261</v>
      </c>
      <c r="DC63" s="82">
        <f>(DA63+CO63)/DC$4</f>
        <v>6.818181818181818</v>
      </c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</row>
    <row r="64" spans="1:120" ht="15.75">
      <c r="A64" s="4">
        <v>7</v>
      </c>
      <c r="B64" s="13" t="s">
        <v>174</v>
      </c>
      <c r="C64" s="24" t="s">
        <v>287</v>
      </c>
      <c r="D64" s="11">
        <v>33650</v>
      </c>
      <c r="E64" s="4" t="s">
        <v>101</v>
      </c>
      <c r="F64" s="13" t="s">
        <v>360</v>
      </c>
      <c r="G64" s="17" t="s">
        <v>62</v>
      </c>
      <c r="H64" s="81">
        <v>8</v>
      </c>
      <c r="I64" s="81"/>
      <c r="J64" s="81">
        <v>7</v>
      </c>
      <c r="K64" s="81"/>
      <c r="L64" s="81">
        <v>6</v>
      </c>
      <c r="M64" s="81"/>
      <c r="N64" s="81">
        <v>5</v>
      </c>
      <c r="O64" s="81"/>
      <c r="P64" s="81">
        <v>7</v>
      </c>
      <c r="Q64" s="81"/>
      <c r="R64" s="81">
        <v>7</v>
      </c>
      <c r="S64" s="81"/>
      <c r="T64" s="81">
        <v>6</v>
      </c>
      <c r="U64" s="81"/>
      <c r="V64" s="81">
        <f>T64*$T$4+R64*$R$4+P64*$P$4+N64*$N$4+L64*$L$4</f>
        <v>137</v>
      </c>
      <c r="W64" s="83">
        <f>V64/$V$4</f>
        <v>6.2272727272727275</v>
      </c>
      <c r="X64" s="81">
        <v>8</v>
      </c>
      <c r="Y64" s="81"/>
      <c r="Z64" s="81">
        <v>8</v>
      </c>
      <c r="AA64" s="81"/>
      <c r="AB64" s="81">
        <v>6</v>
      </c>
      <c r="AC64" s="81"/>
      <c r="AD64" s="81">
        <v>7</v>
      </c>
      <c r="AE64" s="81"/>
      <c r="AF64" s="81">
        <v>8</v>
      </c>
      <c r="AG64" s="81"/>
      <c r="AH64" s="81">
        <v>7</v>
      </c>
      <c r="AI64" s="81"/>
      <c r="AJ64" s="81">
        <f>AH64*$AH$4+AF64*$AF$4+AD64*$AD$4+AB64*$AB$4+Z64*$Z$4+X64*$X$4</f>
        <v>168</v>
      </c>
      <c r="AK64" s="83">
        <f>AJ64/$AJ$4</f>
        <v>7.304347826086956</v>
      </c>
      <c r="AL64" s="83">
        <f>(AJ64+V64)/$AL$4</f>
        <v>6.777777777777778</v>
      </c>
      <c r="AM64" s="43" t="str">
        <f>IF(AL64&gt;=8.995,"XuÊt s¾c",IF(AL64&gt;=7.995,"Giái",IF(AL64&gt;=6.995,"Kh¸",IF(AL64&gt;=5.995,"TB Kh¸",IF(AL64&gt;=4.995,"Trung b×nh",IF(AL64&gt;=3.995,"YÕu",IF(AL64&lt;3.995,"KÐm")))))))</f>
        <v>TB Kh¸</v>
      </c>
      <c r="AN64" s="81">
        <f>SUM((IF(L64&gt;=5,0,$L$4)),(IF(N64&gt;=5,0,$N$4)),(IF(P64&gt;=5,0,$P$4)),(IF(R64&gt;=5,0,$R$4)),,(IF(T64&gt;=5,0,$T$4)),(IF(X64&gt;=5,0,$X$4)),(IF(Z64&gt;=5,0,$Z$4)),,(IF(AB64&gt;=5,0,$AB$4)),(IF(AD64&gt;=5,0,$AD$4)),(IF(AF64&gt;=5,0,$AF$4)),,(IF(AH64&gt;=5,0,$AH$4)))</f>
        <v>0</v>
      </c>
      <c r="AO64" s="44" t="str">
        <f>IF($AL64&lt;3.495,"Th«i häc",IF($AL64&lt;4.995,"Ngõng häc",IF($AN64&gt;25,"Ngõng häc","Lªn líp")))</f>
        <v>Lªn líp</v>
      </c>
      <c r="AP64" s="41">
        <v>8</v>
      </c>
      <c r="AQ64" s="81"/>
      <c r="AR64" s="81">
        <v>6</v>
      </c>
      <c r="AS64" s="81"/>
      <c r="AT64" s="81">
        <v>7</v>
      </c>
      <c r="AU64" s="81"/>
      <c r="AV64" s="81">
        <v>7</v>
      </c>
      <c r="AW64" s="81"/>
      <c r="AX64" s="81">
        <v>7</v>
      </c>
      <c r="AY64" s="81"/>
      <c r="AZ64" s="81">
        <v>6</v>
      </c>
      <c r="BA64" s="81"/>
      <c r="BB64" s="81">
        <v>6</v>
      </c>
      <c r="BC64" s="81"/>
      <c r="BD64" s="81">
        <v>6</v>
      </c>
      <c r="BE64" s="81"/>
      <c r="BF64" s="81">
        <f>BD64*BD$4+BB64*BB$4+AZ64*AZ$4+AX64*AX$4+AV64*AV$4+AT64*AT$4+AR64*AR$4+AP64*AP$4</f>
        <v>201</v>
      </c>
      <c r="BG64" s="96">
        <f>BF64/BF$4</f>
        <v>6.7</v>
      </c>
      <c r="BH64" s="81">
        <v>7</v>
      </c>
      <c r="BI64" s="81"/>
      <c r="BJ64" s="81">
        <v>6</v>
      </c>
      <c r="BK64" s="81"/>
      <c r="BL64" s="81">
        <v>5</v>
      </c>
      <c r="BM64" s="81"/>
      <c r="BN64" s="81">
        <v>5</v>
      </c>
      <c r="BO64" s="81"/>
      <c r="BP64" s="81">
        <v>5</v>
      </c>
      <c r="BQ64" s="81"/>
      <c r="BR64" s="81">
        <v>7</v>
      </c>
      <c r="BS64" s="81"/>
      <c r="BT64" s="81">
        <v>8</v>
      </c>
      <c r="BU64" s="121"/>
      <c r="BV64" s="81">
        <f>BT64*BT$4+BR64*BR$4+BP64*BP$4+BN64*BN$4+BL64*BL$4+BJ64*BJ$4+BH64*BH$4</f>
        <v>155</v>
      </c>
      <c r="BW64" s="82">
        <f>BV64/BV$4</f>
        <v>5.961538461538462</v>
      </c>
      <c r="BX64" s="82">
        <f>(BV64+BF64)/BX$4</f>
        <v>6.357142857142857</v>
      </c>
      <c r="BY64" s="148" t="s">
        <v>568</v>
      </c>
      <c r="BZ64" s="148" t="s">
        <v>522</v>
      </c>
      <c r="CA64" s="81">
        <v>7</v>
      </c>
      <c r="CB64" s="81"/>
      <c r="CC64" s="81">
        <v>7</v>
      </c>
      <c r="CD64" s="81"/>
      <c r="CE64" s="81">
        <v>7</v>
      </c>
      <c r="CF64" s="81"/>
      <c r="CG64" s="81">
        <v>8</v>
      </c>
      <c r="CH64" s="81"/>
      <c r="CI64" s="81">
        <v>7</v>
      </c>
      <c r="CJ64" s="81"/>
      <c r="CK64" s="81">
        <v>5</v>
      </c>
      <c r="CL64" s="81"/>
      <c r="CM64" s="81">
        <v>8</v>
      </c>
      <c r="CN64" s="81"/>
      <c r="CO64" s="81">
        <f>CM64*CM$4+CK64*CK$4+CI64*CI$4+CG64*CG$4+CE64*CE$4+CC64*CC$4+CA64*CA$4</f>
        <v>226</v>
      </c>
      <c r="CP64" s="82">
        <f>CO64/CO$4</f>
        <v>7.0625</v>
      </c>
      <c r="CQ64" s="81">
        <v>7</v>
      </c>
      <c r="CR64" s="81"/>
      <c r="CS64" s="81">
        <v>7</v>
      </c>
      <c r="CT64" s="81"/>
      <c r="CU64" s="81">
        <v>7</v>
      </c>
      <c r="CV64" s="81"/>
      <c r="CW64" s="81">
        <v>8</v>
      </c>
      <c r="CX64" s="81"/>
      <c r="CY64" s="81">
        <v>7</v>
      </c>
      <c r="CZ64" s="81"/>
      <c r="DA64" s="81">
        <f>CY64*CY$4+CW64*CW$4+CU64*CU$4+CS64*CS$4+CQ64*CQ$4</f>
        <v>164</v>
      </c>
      <c r="DB64" s="82">
        <f>DA64/DA$4</f>
        <v>7.130434782608695</v>
      </c>
      <c r="DC64" s="82">
        <f>(DA64+CO64)/DC$4</f>
        <v>7.090909090909091</v>
      </c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</row>
    <row r="65" spans="1:120" ht="15.75">
      <c r="A65" s="4">
        <v>29</v>
      </c>
      <c r="B65" s="13" t="s">
        <v>115</v>
      </c>
      <c r="C65" s="24" t="s">
        <v>381</v>
      </c>
      <c r="D65" s="11">
        <v>33844</v>
      </c>
      <c r="E65" s="4" t="s">
        <v>101</v>
      </c>
      <c r="F65" s="13" t="s">
        <v>382</v>
      </c>
      <c r="G65" s="17" t="s">
        <v>36</v>
      </c>
      <c r="H65" s="81">
        <v>7</v>
      </c>
      <c r="I65" s="81"/>
      <c r="J65" s="81">
        <v>6</v>
      </c>
      <c r="K65" s="81"/>
      <c r="L65" s="81">
        <v>6</v>
      </c>
      <c r="M65" s="81"/>
      <c r="N65" s="81">
        <v>5</v>
      </c>
      <c r="O65" s="81"/>
      <c r="P65" s="81">
        <v>6</v>
      </c>
      <c r="Q65" s="81"/>
      <c r="R65" s="81">
        <v>7</v>
      </c>
      <c r="S65" s="81"/>
      <c r="T65" s="81">
        <v>7</v>
      </c>
      <c r="U65" s="81"/>
      <c r="V65" s="81">
        <f>T65*$T$4+R65*$R$4+P65*$P$4+N65*$N$4+L65*$L$4</f>
        <v>138</v>
      </c>
      <c r="W65" s="83">
        <f>V65/$V$4</f>
        <v>6.2727272727272725</v>
      </c>
      <c r="X65" s="81">
        <v>6</v>
      </c>
      <c r="Y65" s="81"/>
      <c r="Z65" s="81">
        <v>7</v>
      </c>
      <c r="AA65" s="81"/>
      <c r="AB65" s="81">
        <v>7</v>
      </c>
      <c r="AC65" s="81"/>
      <c r="AD65" s="81">
        <v>7</v>
      </c>
      <c r="AE65" s="81"/>
      <c r="AF65" s="81">
        <v>6</v>
      </c>
      <c r="AG65" s="81"/>
      <c r="AH65" s="81">
        <v>9</v>
      </c>
      <c r="AI65" s="81"/>
      <c r="AJ65" s="81">
        <f>AH65*$AH$4+AF65*$AF$4+AD65*$AD$4+AB65*$AB$4+Z65*$Z$4+X65*$X$4</f>
        <v>163</v>
      </c>
      <c r="AK65" s="83">
        <f>AJ65/$AJ$4</f>
        <v>7.086956521739131</v>
      </c>
      <c r="AL65" s="83">
        <f>(AJ65+V65)/$AL$4</f>
        <v>6.688888888888889</v>
      </c>
      <c r="AM65" s="43" t="str">
        <f>IF(AL65&gt;=8.995,"XuÊt s¾c",IF(AL65&gt;=7.995,"Giái",IF(AL65&gt;=6.995,"Kh¸",IF(AL65&gt;=5.995,"TB Kh¸",IF(AL65&gt;=4.995,"Trung b×nh",IF(AL65&gt;=3.995,"YÕu",IF(AL65&lt;3.995,"KÐm")))))))</f>
        <v>TB Kh¸</v>
      </c>
      <c r="AN65" s="81">
        <f>SUM((IF(L65&gt;=5,0,$L$4)),(IF(N65&gt;=5,0,$N$4)),(IF(P65&gt;=5,0,$P$4)),(IF(R65&gt;=5,0,$R$4)),,(IF(T65&gt;=5,0,$T$4)),(IF(X65&gt;=5,0,$X$4)),(IF(Z65&gt;=5,0,$Z$4)),,(IF(AB65&gt;=5,0,$AB$4)),(IF(AD65&gt;=5,0,$AD$4)),(IF(AF65&gt;=5,0,$AF$4)),,(IF(AH65&gt;=5,0,$AH$4)))</f>
        <v>0</v>
      </c>
      <c r="AO65" s="44" t="str">
        <f>IF($AL65&lt;3.495,"Th«i häc",IF($AL65&lt;4.995,"Ngõng häc",IF($AN65&gt;25,"Ngõng häc","Lªn líp")))</f>
        <v>Lªn líp</v>
      </c>
      <c r="AP65" s="41">
        <v>7</v>
      </c>
      <c r="AQ65" s="81"/>
      <c r="AR65" s="81">
        <v>6</v>
      </c>
      <c r="AS65" s="81"/>
      <c r="AT65" s="81">
        <v>5</v>
      </c>
      <c r="AU65" s="81"/>
      <c r="AV65" s="81">
        <v>7</v>
      </c>
      <c r="AW65" s="81"/>
      <c r="AX65" s="81">
        <v>8</v>
      </c>
      <c r="AY65" s="81"/>
      <c r="AZ65" s="81">
        <v>7</v>
      </c>
      <c r="BA65" s="81"/>
      <c r="BB65" s="81">
        <v>5</v>
      </c>
      <c r="BC65" s="81"/>
      <c r="BD65" s="81">
        <v>7</v>
      </c>
      <c r="BE65" s="81"/>
      <c r="BF65" s="81">
        <f>BD65*BD$4+BB65*BB$4+AZ65*AZ$4+AX65*AX$4+AV65*AV$4+AT65*AT$4+AR65*AR$4+AP65*AP$4</f>
        <v>192</v>
      </c>
      <c r="BG65" s="96">
        <f>BF65/BF$4</f>
        <v>6.4</v>
      </c>
      <c r="BH65" s="81">
        <v>7</v>
      </c>
      <c r="BI65" s="81"/>
      <c r="BJ65" s="81">
        <v>6</v>
      </c>
      <c r="BK65" s="81"/>
      <c r="BL65" s="81">
        <v>5</v>
      </c>
      <c r="BM65" s="81"/>
      <c r="BN65" s="81">
        <v>8</v>
      </c>
      <c r="BO65" s="81"/>
      <c r="BP65" s="81">
        <v>6</v>
      </c>
      <c r="BQ65" s="81"/>
      <c r="BR65" s="81">
        <v>8</v>
      </c>
      <c r="BS65" s="81"/>
      <c r="BT65" s="81">
        <v>8</v>
      </c>
      <c r="BU65" s="121"/>
      <c r="BV65" s="81">
        <f>BT65*BT$4+BR65*BR$4+BP65*BP$4+BN65*BN$4+BL65*BL$4+BJ65*BJ$4+BH65*BH$4</f>
        <v>175</v>
      </c>
      <c r="BW65" s="82">
        <f>BV65/BV$4</f>
        <v>6.730769230769231</v>
      </c>
      <c r="BX65" s="82">
        <f>(BV65+BF65)/BX$4</f>
        <v>6.553571428571429</v>
      </c>
      <c r="BY65" s="148" t="s">
        <v>568</v>
      </c>
      <c r="BZ65" s="148" t="s">
        <v>522</v>
      </c>
      <c r="CA65" s="81">
        <v>7</v>
      </c>
      <c r="CB65" s="81"/>
      <c r="CC65" s="81">
        <v>6</v>
      </c>
      <c r="CD65" s="81"/>
      <c r="CE65" s="81">
        <v>7</v>
      </c>
      <c r="CF65" s="81"/>
      <c r="CG65" s="81">
        <v>8</v>
      </c>
      <c r="CH65" s="81"/>
      <c r="CI65" s="81">
        <v>8</v>
      </c>
      <c r="CJ65" s="81"/>
      <c r="CK65" s="81">
        <v>7</v>
      </c>
      <c r="CL65" s="81"/>
      <c r="CM65" s="81">
        <v>9</v>
      </c>
      <c r="CN65" s="81"/>
      <c r="CO65" s="81">
        <f>CM65*CM$4+CK65*CK$4+CI65*CI$4+CG65*CG$4+CE65*CE$4+CC65*CC$4+CA65*CA$4</f>
        <v>242</v>
      </c>
      <c r="CP65" s="82">
        <f>CO65/CO$4</f>
        <v>7.5625</v>
      </c>
      <c r="CQ65" s="81">
        <v>6</v>
      </c>
      <c r="CR65" s="81"/>
      <c r="CS65" s="81">
        <v>7</v>
      </c>
      <c r="CT65" s="81"/>
      <c r="CU65" s="81">
        <v>7</v>
      </c>
      <c r="CV65" s="81"/>
      <c r="CW65" s="81">
        <v>9</v>
      </c>
      <c r="CX65" s="81"/>
      <c r="CY65" s="81">
        <v>7</v>
      </c>
      <c r="CZ65" s="81"/>
      <c r="DA65" s="81">
        <f>CY65*CY$4+CW65*CW$4+CU65*CU$4+CS65*CS$4+CQ65*CQ$4</f>
        <v>163</v>
      </c>
      <c r="DB65" s="82">
        <f>DA65/DA$4</f>
        <v>7.086956521739131</v>
      </c>
      <c r="DC65" s="82">
        <f>(DA65+CO65)/DC$4</f>
        <v>7.363636363636363</v>
      </c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</row>
    <row r="66" spans="1:120" ht="15.75">
      <c r="A66" s="4">
        <v>63</v>
      </c>
      <c r="B66" s="13" t="s">
        <v>420</v>
      </c>
      <c r="C66" s="24" t="s">
        <v>188</v>
      </c>
      <c r="D66" s="11">
        <v>33516</v>
      </c>
      <c r="E66" s="4" t="s">
        <v>101</v>
      </c>
      <c r="F66" s="13" t="s">
        <v>421</v>
      </c>
      <c r="G66" s="17" t="s">
        <v>37</v>
      </c>
      <c r="H66" s="81">
        <v>7</v>
      </c>
      <c r="I66" s="81"/>
      <c r="J66" s="81">
        <v>7</v>
      </c>
      <c r="K66" s="81"/>
      <c r="L66" s="81">
        <v>6</v>
      </c>
      <c r="M66" s="81">
        <v>4</v>
      </c>
      <c r="N66" s="81">
        <v>5</v>
      </c>
      <c r="O66" s="81">
        <v>4</v>
      </c>
      <c r="P66" s="81">
        <v>8</v>
      </c>
      <c r="Q66" s="81"/>
      <c r="R66" s="81">
        <v>6</v>
      </c>
      <c r="S66" s="81"/>
      <c r="T66" s="81">
        <v>7</v>
      </c>
      <c r="U66" s="81"/>
      <c r="V66" s="81">
        <f>T66*$T$4+R66*$R$4+P66*$P$4+N66*$N$4+L66*$L$4</f>
        <v>139</v>
      </c>
      <c r="W66" s="83">
        <f>V66/$V$4</f>
        <v>6.318181818181818</v>
      </c>
      <c r="X66" s="81">
        <v>6</v>
      </c>
      <c r="Y66" s="81"/>
      <c r="Z66" s="81">
        <v>7</v>
      </c>
      <c r="AA66" s="81"/>
      <c r="AB66" s="81">
        <v>5</v>
      </c>
      <c r="AC66" s="81"/>
      <c r="AD66" s="81">
        <v>4</v>
      </c>
      <c r="AE66" s="81">
        <v>3</v>
      </c>
      <c r="AF66" s="81">
        <v>6</v>
      </c>
      <c r="AG66" s="81"/>
      <c r="AH66" s="81">
        <v>6</v>
      </c>
      <c r="AI66" s="81"/>
      <c r="AJ66" s="81">
        <f>AH66*$AH$4+AF66*$AF$4+AD66*$AD$4+AB66*$AB$4+Z66*$Z$4+X66*$X$4</f>
        <v>131</v>
      </c>
      <c r="AK66" s="83">
        <f>AJ66/$AJ$4</f>
        <v>5.695652173913044</v>
      </c>
      <c r="AL66" s="83">
        <f>(AJ66+V66)/$AL$4</f>
        <v>6</v>
      </c>
      <c r="AM66" s="43" t="str">
        <f>IF(AL66&gt;=8.995,"XuÊt s¾c",IF(AL66&gt;=7.995,"Giái",IF(AL66&gt;=6.995,"Kh¸",IF(AL66&gt;=5.995,"TB Kh¸",IF(AL66&gt;=4.995,"Trung b×nh",IF(AL66&gt;=3.995,"YÕu",IF(AL66&lt;3.995,"KÐm")))))))</f>
        <v>TB Kh¸</v>
      </c>
      <c r="AN66" s="81">
        <f>SUM((IF(L66&gt;=5,0,$L$4)),(IF(N66&gt;=5,0,$N$4)),(IF(P66&gt;=5,0,$P$4)),(IF(R66&gt;=5,0,$R$4)),,(IF(T66&gt;=5,0,$T$4)),(IF(X66&gt;=5,0,$X$4)),(IF(Z66&gt;=5,0,$Z$4)),,(IF(AB66&gt;=5,0,$AB$4)),(IF(AD66&gt;=5,0,$AD$4)),(IF(AF66&gt;=5,0,$AF$4)),,(IF(AH66&gt;=5,0,$AH$4)))</f>
        <v>3</v>
      </c>
      <c r="AO66" s="44" t="str">
        <f>IF($AL66&lt;3.495,"Th«i häc",IF($AL66&lt;4.995,"Ngõng häc",IF($AN66&gt;25,"Ngõng häc","Lªn líp")))</f>
        <v>Lªn líp</v>
      </c>
      <c r="AP66" s="41">
        <v>7</v>
      </c>
      <c r="AQ66" s="81"/>
      <c r="AR66" s="81">
        <v>5</v>
      </c>
      <c r="AS66" s="81"/>
      <c r="AT66" s="81">
        <v>6</v>
      </c>
      <c r="AU66" s="81">
        <v>4</v>
      </c>
      <c r="AV66" s="81">
        <v>6</v>
      </c>
      <c r="AW66" s="81"/>
      <c r="AX66" s="81">
        <v>5</v>
      </c>
      <c r="AY66" s="81"/>
      <c r="AZ66" s="81">
        <v>5</v>
      </c>
      <c r="BA66" s="81">
        <v>3</v>
      </c>
      <c r="BB66" s="81">
        <v>5</v>
      </c>
      <c r="BC66" s="81">
        <v>3</v>
      </c>
      <c r="BD66" s="81">
        <v>6</v>
      </c>
      <c r="BE66" s="81"/>
      <c r="BF66" s="81">
        <f>BD66*BD$4+BB66*BB$4+AZ66*AZ$4+AX66*AX$4+AV66*AV$4+AT66*AT$4+AR66*AR$4+AP66*AP$4</f>
        <v>171</v>
      </c>
      <c r="BG66" s="96">
        <f>BF66/BF$4</f>
        <v>5.7</v>
      </c>
      <c r="BH66" s="81">
        <v>5</v>
      </c>
      <c r="BI66" s="81">
        <v>1</v>
      </c>
      <c r="BJ66" s="81">
        <v>7</v>
      </c>
      <c r="BK66" s="81"/>
      <c r="BL66" s="81">
        <v>6</v>
      </c>
      <c r="BM66" s="81">
        <v>4</v>
      </c>
      <c r="BN66" s="81">
        <v>6</v>
      </c>
      <c r="BO66" s="81" t="s">
        <v>556</v>
      </c>
      <c r="BP66" s="81">
        <v>7</v>
      </c>
      <c r="BQ66" s="81">
        <v>4</v>
      </c>
      <c r="BR66" s="81">
        <v>7</v>
      </c>
      <c r="BS66" s="81"/>
      <c r="BT66" s="81">
        <v>5</v>
      </c>
      <c r="BU66" s="121">
        <v>3</v>
      </c>
      <c r="BV66" s="81">
        <f>BT66*BT$4+BR66*BR$4+BP66*BP$4+BN66*BN$4+BL66*BL$4+BJ66*BJ$4+BH66*BH$4</f>
        <v>162</v>
      </c>
      <c r="BW66" s="82">
        <f>BV66/BV$4</f>
        <v>6.230769230769231</v>
      </c>
      <c r="BX66" s="82">
        <f>(BV66+BF66)/BX$4</f>
        <v>5.946428571428571</v>
      </c>
      <c r="BY66" s="148" t="s">
        <v>513</v>
      </c>
      <c r="BZ66" s="148" t="s">
        <v>522</v>
      </c>
      <c r="CA66" s="81">
        <v>5</v>
      </c>
      <c r="CB66" s="81"/>
      <c r="CC66" s="81">
        <v>7</v>
      </c>
      <c r="CD66" s="81"/>
      <c r="CE66" s="81">
        <v>8</v>
      </c>
      <c r="CF66" s="81"/>
      <c r="CG66" s="81">
        <v>7</v>
      </c>
      <c r="CH66" s="81"/>
      <c r="CI66" s="81">
        <v>6</v>
      </c>
      <c r="CJ66" s="81">
        <v>4</v>
      </c>
      <c r="CK66" s="81">
        <v>6</v>
      </c>
      <c r="CL66" s="81"/>
      <c r="CM66" s="81">
        <v>7</v>
      </c>
      <c r="CN66" s="81"/>
      <c r="CO66" s="81">
        <f>CM66*CM$4+CK66*CK$4+CI66*CI$4+CG66*CG$4+CE66*CE$4+CC66*CC$4+CA66*CA$4</f>
        <v>210</v>
      </c>
      <c r="CP66" s="82">
        <f>CO66/CO$4</f>
        <v>6.5625</v>
      </c>
      <c r="CQ66" s="81">
        <v>8</v>
      </c>
      <c r="CR66" s="81"/>
      <c r="CS66" s="81">
        <v>6</v>
      </c>
      <c r="CT66" s="81"/>
      <c r="CU66" s="81">
        <v>7</v>
      </c>
      <c r="CV66" s="81"/>
      <c r="CW66" s="81">
        <v>7</v>
      </c>
      <c r="CX66" s="81"/>
      <c r="CY66" s="81">
        <v>7</v>
      </c>
      <c r="CZ66" s="81"/>
      <c r="DA66" s="81">
        <f>CY66*CY$4+CW66*CW$4+CU66*CU$4+CS66*CS$4+CQ66*CQ$4</f>
        <v>159</v>
      </c>
      <c r="DB66" s="82">
        <f>DA66/DA$4</f>
        <v>6.913043478260869</v>
      </c>
      <c r="DC66" s="82">
        <f>(DA66+CO66)/DC$4</f>
        <v>6.709090909090909</v>
      </c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</row>
    <row r="67" spans="1:120" ht="15.75">
      <c r="A67" s="4">
        <v>23</v>
      </c>
      <c r="B67" s="13" t="s">
        <v>295</v>
      </c>
      <c r="C67" s="24" t="s">
        <v>373</v>
      </c>
      <c r="D67" s="11">
        <v>33822</v>
      </c>
      <c r="E67" s="4" t="s">
        <v>101</v>
      </c>
      <c r="F67" s="13" t="s">
        <v>61</v>
      </c>
      <c r="G67" s="17" t="s">
        <v>33</v>
      </c>
      <c r="H67" s="81">
        <v>8</v>
      </c>
      <c r="I67" s="81"/>
      <c r="J67" s="81">
        <v>6</v>
      </c>
      <c r="K67" s="81"/>
      <c r="L67" s="81">
        <v>6</v>
      </c>
      <c r="M67" s="81"/>
      <c r="N67" s="81">
        <v>5</v>
      </c>
      <c r="O67" s="81">
        <v>4</v>
      </c>
      <c r="P67" s="81">
        <v>6</v>
      </c>
      <c r="Q67" s="81">
        <v>4</v>
      </c>
      <c r="R67" s="81">
        <v>7</v>
      </c>
      <c r="S67" s="81"/>
      <c r="T67" s="81">
        <v>5</v>
      </c>
      <c r="U67" s="81"/>
      <c r="V67" s="81">
        <f>T67*$T$4+R67*$R$4+P67*$P$4+N67*$N$4+L67*$L$4</f>
        <v>130</v>
      </c>
      <c r="W67" s="83">
        <f>V67/$V$4</f>
        <v>5.909090909090909</v>
      </c>
      <c r="X67" s="81">
        <v>7</v>
      </c>
      <c r="Y67" s="81"/>
      <c r="Z67" s="81">
        <v>7</v>
      </c>
      <c r="AA67" s="81"/>
      <c r="AB67" s="81">
        <v>7</v>
      </c>
      <c r="AC67" s="81"/>
      <c r="AD67" s="81">
        <v>6</v>
      </c>
      <c r="AE67" s="81"/>
      <c r="AF67" s="81">
        <v>5</v>
      </c>
      <c r="AG67" s="81"/>
      <c r="AH67" s="81">
        <v>8</v>
      </c>
      <c r="AI67" s="81"/>
      <c r="AJ67" s="81">
        <f>AH67*$AH$4+AF67*$AF$4+AD67*$AD$4+AB67*$AB$4+Z67*$Z$4+X67*$X$4</f>
        <v>153</v>
      </c>
      <c r="AK67" s="83">
        <f>AJ67/$AJ$4</f>
        <v>6.6521739130434785</v>
      </c>
      <c r="AL67" s="83">
        <f>(AJ67+V67)/$AL$4</f>
        <v>6.288888888888889</v>
      </c>
      <c r="AM67" s="43" t="str">
        <f>IF(AL67&gt;=8.995,"XuÊt s¾c",IF(AL67&gt;=7.995,"Giái",IF(AL67&gt;=6.995,"Kh¸",IF(AL67&gt;=5.995,"TB Kh¸",IF(AL67&gt;=4.995,"Trung b×nh",IF(AL67&gt;=3.995,"YÕu",IF(AL67&lt;3.995,"KÐm")))))))</f>
        <v>TB Kh¸</v>
      </c>
      <c r="AN67" s="81">
        <f>SUM((IF(L67&gt;=5,0,$L$4)),(IF(N67&gt;=5,0,$N$4)),(IF(P67&gt;=5,0,$P$4)),(IF(R67&gt;=5,0,$R$4)),,(IF(T67&gt;=5,0,$T$4)),(IF(X67&gt;=5,0,$X$4)),(IF(Z67&gt;=5,0,$Z$4)),,(IF(AB67&gt;=5,0,$AB$4)),(IF(AD67&gt;=5,0,$AD$4)),(IF(AF67&gt;=5,0,$AF$4)),,(IF(AH67&gt;=5,0,$AH$4)))</f>
        <v>0</v>
      </c>
      <c r="AO67" s="44" t="str">
        <f>IF($AL67&lt;3.495,"Th«i häc",IF($AL67&lt;4.995,"Ngõng häc",IF($AN67&gt;25,"Ngõng häc","Lªn líp")))</f>
        <v>Lªn líp</v>
      </c>
      <c r="AP67" s="41">
        <v>7</v>
      </c>
      <c r="AQ67" s="81"/>
      <c r="AR67" s="81">
        <v>6</v>
      </c>
      <c r="AS67" s="81"/>
      <c r="AT67" s="81">
        <v>6</v>
      </c>
      <c r="AU67" s="81"/>
      <c r="AV67" s="81">
        <v>6</v>
      </c>
      <c r="AW67" s="81"/>
      <c r="AX67" s="81">
        <v>8</v>
      </c>
      <c r="AY67" s="81"/>
      <c r="AZ67" s="81">
        <v>6</v>
      </c>
      <c r="BA67" s="81"/>
      <c r="BB67" s="81">
        <v>5</v>
      </c>
      <c r="BC67" s="81"/>
      <c r="BD67" s="81">
        <v>7</v>
      </c>
      <c r="BE67" s="81"/>
      <c r="BF67" s="81">
        <f>BD67*BD$4+BB67*BB$4+AZ67*AZ$4+AX67*AX$4+AV67*AV$4+AT67*AT$4+AR67*AR$4+AP67*AP$4</f>
        <v>190</v>
      </c>
      <c r="BG67" s="96">
        <f>BF67/BF$4</f>
        <v>6.333333333333333</v>
      </c>
      <c r="BH67" s="81">
        <v>6</v>
      </c>
      <c r="BI67" s="81"/>
      <c r="BJ67" s="81">
        <v>6</v>
      </c>
      <c r="BK67" s="81"/>
      <c r="BL67" s="81">
        <v>6</v>
      </c>
      <c r="BM67" s="81"/>
      <c r="BN67" s="81">
        <v>5</v>
      </c>
      <c r="BO67" s="81"/>
      <c r="BP67" s="81">
        <v>6</v>
      </c>
      <c r="BQ67" s="81"/>
      <c r="BR67" s="81">
        <v>8</v>
      </c>
      <c r="BS67" s="81"/>
      <c r="BT67" s="81">
        <v>6</v>
      </c>
      <c r="BU67" s="121"/>
      <c r="BV67" s="81">
        <f>BT67*BT$4+BR67*BR$4+BP67*BP$4+BN67*BN$4+BL67*BL$4+BJ67*BJ$4+BH67*BH$4</f>
        <v>158</v>
      </c>
      <c r="BW67" s="82">
        <f>BV67/BV$4</f>
        <v>6.076923076923077</v>
      </c>
      <c r="BX67" s="82">
        <f>(BV67+BF67)/BX$4</f>
        <v>6.214285714285714</v>
      </c>
      <c r="BY67" s="148" t="s">
        <v>568</v>
      </c>
      <c r="BZ67" s="148" t="s">
        <v>522</v>
      </c>
      <c r="CA67" s="81">
        <v>6</v>
      </c>
      <c r="CB67" s="81"/>
      <c r="CC67" s="81">
        <v>7</v>
      </c>
      <c r="CD67" s="81"/>
      <c r="CE67" s="81">
        <v>7</v>
      </c>
      <c r="CF67" s="81"/>
      <c r="CG67" s="81">
        <v>7</v>
      </c>
      <c r="CH67" s="81"/>
      <c r="CI67" s="81">
        <v>6</v>
      </c>
      <c r="CJ67" s="81"/>
      <c r="CK67" s="81">
        <v>7</v>
      </c>
      <c r="CL67" s="81"/>
      <c r="CM67" s="81">
        <v>7</v>
      </c>
      <c r="CN67" s="81"/>
      <c r="CO67" s="81">
        <f>CM67*CM$4+CK67*CK$4+CI67*CI$4+CG67*CG$4+CE67*CE$4+CC67*CC$4+CA67*CA$4</f>
        <v>216</v>
      </c>
      <c r="CP67" s="82">
        <f>CO67/CO$4</f>
        <v>6.75</v>
      </c>
      <c r="CQ67" s="81">
        <v>8</v>
      </c>
      <c r="CR67" s="81"/>
      <c r="CS67" s="81">
        <v>6</v>
      </c>
      <c r="CT67" s="81"/>
      <c r="CU67" s="81">
        <v>8</v>
      </c>
      <c r="CV67" s="81"/>
      <c r="CW67" s="81">
        <v>8</v>
      </c>
      <c r="CX67" s="81"/>
      <c r="CY67" s="81">
        <v>5</v>
      </c>
      <c r="CZ67" s="81"/>
      <c r="DA67" s="81">
        <f>CY67*CY$4+CW67*CW$4+CU67*CU$4+CS67*CS$4+CQ67*CQ$4</f>
        <v>154</v>
      </c>
      <c r="DB67" s="82">
        <f>DA67/DA$4</f>
        <v>6.695652173913044</v>
      </c>
      <c r="DC67" s="82">
        <f>(DA67+CO67)/DC$4</f>
        <v>6.7272727272727275</v>
      </c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</row>
    <row r="68" spans="1:120" ht="15.75">
      <c r="A68" s="4">
        <v>34</v>
      </c>
      <c r="B68" s="13" t="s">
        <v>386</v>
      </c>
      <c r="C68" s="24" t="s">
        <v>235</v>
      </c>
      <c r="D68" s="11">
        <v>33678</v>
      </c>
      <c r="E68" s="4" t="s">
        <v>101</v>
      </c>
      <c r="F68" s="13" t="s">
        <v>387</v>
      </c>
      <c r="G68" s="17" t="s">
        <v>388</v>
      </c>
      <c r="H68" s="81">
        <v>6</v>
      </c>
      <c r="I68" s="81"/>
      <c r="J68" s="81">
        <v>6</v>
      </c>
      <c r="K68" s="81"/>
      <c r="L68" s="81">
        <v>6</v>
      </c>
      <c r="M68" s="81"/>
      <c r="N68" s="81">
        <v>5</v>
      </c>
      <c r="O68" s="81"/>
      <c r="P68" s="81">
        <v>5</v>
      </c>
      <c r="Q68" s="81"/>
      <c r="R68" s="81">
        <v>8</v>
      </c>
      <c r="S68" s="81"/>
      <c r="T68" s="81">
        <v>5</v>
      </c>
      <c r="U68" s="81">
        <v>4</v>
      </c>
      <c r="V68" s="81">
        <f>T68*$T$4+R68*$R$4+P68*$P$4+N68*$N$4+L68*$L$4</f>
        <v>132</v>
      </c>
      <c r="W68" s="83">
        <f>V68/$V$4</f>
        <v>6</v>
      </c>
      <c r="X68" s="81">
        <v>7</v>
      </c>
      <c r="Y68" s="81"/>
      <c r="Z68" s="81">
        <v>7</v>
      </c>
      <c r="AA68" s="81"/>
      <c r="AB68" s="81">
        <v>6</v>
      </c>
      <c r="AC68" s="81"/>
      <c r="AD68" s="81">
        <v>7</v>
      </c>
      <c r="AE68" s="81"/>
      <c r="AF68" s="81">
        <v>5</v>
      </c>
      <c r="AG68" s="81"/>
      <c r="AH68" s="81">
        <v>8</v>
      </c>
      <c r="AI68" s="81"/>
      <c r="AJ68" s="81">
        <f>AH68*$AH$4+AF68*$AF$4+AD68*$AD$4+AB68*$AB$4+Z68*$Z$4+X68*$X$4</f>
        <v>152</v>
      </c>
      <c r="AK68" s="83">
        <f>AJ68/$AJ$4</f>
        <v>6.608695652173913</v>
      </c>
      <c r="AL68" s="83">
        <f>(AJ68+V68)/$AL$4</f>
        <v>6.311111111111111</v>
      </c>
      <c r="AM68" s="43" t="str">
        <f>IF(AL68&gt;=8.995,"XuÊt s¾c",IF(AL68&gt;=7.995,"Giái",IF(AL68&gt;=6.995,"Kh¸",IF(AL68&gt;=5.995,"TB Kh¸",IF(AL68&gt;=4.995,"Trung b×nh",IF(AL68&gt;=3.995,"YÕu",IF(AL68&lt;3.995,"KÐm")))))))</f>
        <v>TB Kh¸</v>
      </c>
      <c r="AN68" s="81">
        <f>SUM((IF(L68&gt;=5,0,$L$4)),(IF(N68&gt;=5,0,$N$4)),(IF(P68&gt;=5,0,$P$4)),(IF(R68&gt;=5,0,$R$4)),,(IF(T68&gt;=5,0,$T$4)),(IF(X68&gt;=5,0,$X$4)),(IF(Z68&gt;=5,0,$Z$4)),,(IF(AB68&gt;=5,0,$AB$4)),(IF(AD68&gt;=5,0,$AD$4)),(IF(AF68&gt;=5,0,$AF$4)),,(IF(AH68&gt;=5,0,$AH$4)))</f>
        <v>0</v>
      </c>
      <c r="AO68" s="44" t="str">
        <f>IF($AL68&lt;3.495,"Th«i häc",IF($AL68&lt;4.995,"Ngõng häc",IF($AN68&gt;25,"Ngõng häc","Lªn líp")))</f>
        <v>Lªn líp</v>
      </c>
      <c r="AP68" s="41">
        <v>8</v>
      </c>
      <c r="AQ68" s="81"/>
      <c r="AR68" s="81">
        <v>6</v>
      </c>
      <c r="AS68" s="81"/>
      <c r="AT68" s="81">
        <v>5</v>
      </c>
      <c r="AU68" s="81"/>
      <c r="AV68" s="81">
        <v>6</v>
      </c>
      <c r="AW68" s="81"/>
      <c r="AX68" s="81">
        <v>6</v>
      </c>
      <c r="AY68" s="81"/>
      <c r="AZ68" s="81">
        <v>5</v>
      </c>
      <c r="BA68" s="81">
        <v>4</v>
      </c>
      <c r="BB68" s="81">
        <v>5</v>
      </c>
      <c r="BC68" s="81">
        <v>2</v>
      </c>
      <c r="BD68" s="81">
        <v>7</v>
      </c>
      <c r="BE68" s="81"/>
      <c r="BF68" s="81">
        <f>BD68*BD$4+BB68*BB$4+AZ68*AZ$4+AX68*AX$4+AV68*AV$4+AT68*AT$4+AR68*AR$4+AP68*AP$4</f>
        <v>180</v>
      </c>
      <c r="BG68" s="96">
        <f>BF68/BF$4</f>
        <v>6</v>
      </c>
      <c r="BH68" s="81">
        <v>6</v>
      </c>
      <c r="BI68" s="81"/>
      <c r="BJ68" s="81">
        <v>7</v>
      </c>
      <c r="BK68" s="81"/>
      <c r="BL68" s="81">
        <v>5</v>
      </c>
      <c r="BM68" s="81"/>
      <c r="BN68" s="81">
        <v>5</v>
      </c>
      <c r="BO68" s="81"/>
      <c r="BP68" s="81">
        <v>5</v>
      </c>
      <c r="BQ68" s="81"/>
      <c r="BR68" s="81">
        <v>5</v>
      </c>
      <c r="BS68" s="81"/>
      <c r="BT68" s="81">
        <v>5</v>
      </c>
      <c r="BU68" s="121"/>
      <c r="BV68" s="81">
        <f>BT68*BT$4+BR68*BR$4+BP68*BP$4+BN68*BN$4+BL68*BL$4+BJ68*BJ$4+BH68*BH$4</f>
        <v>141</v>
      </c>
      <c r="BW68" s="82">
        <f>BV68/BV$4</f>
        <v>5.423076923076923</v>
      </c>
      <c r="BX68" s="82">
        <f>(BV68+BF68)/BX$4</f>
        <v>5.732142857142857</v>
      </c>
      <c r="BY68" s="148" t="s">
        <v>513</v>
      </c>
      <c r="BZ68" s="148" t="s">
        <v>522</v>
      </c>
      <c r="CA68" s="81">
        <v>6</v>
      </c>
      <c r="CB68" s="81"/>
      <c r="CC68" s="81">
        <v>8</v>
      </c>
      <c r="CD68" s="81"/>
      <c r="CE68" s="81">
        <v>7</v>
      </c>
      <c r="CF68" s="81"/>
      <c r="CG68" s="81">
        <v>7</v>
      </c>
      <c r="CH68" s="81">
        <v>4</v>
      </c>
      <c r="CI68" s="81">
        <v>7</v>
      </c>
      <c r="CJ68" s="81"/>
      <c r="CK68" s="81">
        <v>7</v>
      </c>
      <c r="CL68" s="81"/>
      <c r="CM68" s="81">
        <v>7</v>
      </c>
      <c r="CN68" s="81"/>
      <c r="CO68" s="81">
        <f>CM68*CM$4+CK68*CK$4+CI68*CI$4+CG68*CG$4+CE68*CE$4+CC68*CC$4+CA68*CA$4</f>
        <v>224</v>
      </c>
      <c r="CP68" s="82">
        <f>CO68/CO$4</f>
        <v>7</v>
      </c>
      <c r="CQ68" s="81">
        <v>7</v>
      </c>
      <c r="CR68" s="81"/>
      <c r="CS68" s="81">
        <v>7</v>
      </c>
      <c r="CT68" s="81"/>
      <c r="CU68" s="81">
        <v>8</v>
      </c>
      <c r="CV68" s="81"/>
      <c r="CW68" s="81">
        <v>7</v>
      </c>
      <c r="CX68" s="81"/>
      <c r="CY68" s="81">
        <v>5</v>
      </c>
      <c r="CZ68" s="81"/>
      <c r="DA68" s="81">
        <f>CY68*CY$4+CW68*CW$4+CU68*CU$4+CS68*CS$4+CQ68*CQ$4</f>
        <v>153</v>
      </c>
      <c r="DB68" s="82">
        <f>DA68/DA$4</f>
        <v>6.6521739130434785</v>
      </c>
      <c r="DC68" s="82">
        <f>(DA68+CO68)/DC$4</f>
        <v>6.8545454545454545</v>
      </c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</row>
    <row r="69" spans="1:120" ht="15.75">
      <c r="A69" s="4">
        <v>62</v>
      </c>
      <c r="B69" s="13" t="s">
        <v>60</v>
      </c>
      <c r="C69" s="24" t="s">
        <v>188</v>
      </c>
      <c r="D69" s="11">
        <v>33603</v>
      </c>
      <c r="E69" s="4" t="s">
        <v>101</v>
      </c>
      <c r="F69" s="13" t="s">
        <v>123</v>
      </c>
      <c r="G69" s="17" t="s">
        <v>35</v>
      </c>
      <c r="H69" s="81">
        <v>6</v>
      </c>
      <c r="I69" s="81"/>
      <c r="J69" s="81">
        <v>5</v>
      </c>
      <c r="K69" s="81"/>
      <c r="L69" s="81">
        <v>6</v>
      </c>
      <c r="M69" s="81"/>
      <c r="N69" s="81">
        <v>5</v>
      </c>
      <c r="O69" s="81"/>
      <c r="P69" s="81">
        <v>6</v>
      </c>
      <c r="Q69" s="81"/>
      <c r="R69" s="81">
        <v>7</v>
      </c>
      <c r="S69" s="81"/>
      <c r="T69" s="81">
        <v>7</v>
      </c>
      <c r="U69" s="81"/>
      <c r="V69" s="81">
        <f>T69*$T$4+R69*$R$4+P69*$P$4+N69*$N$4+L69*$L$4</f>
        <v>138</v>
      </c>
      <c r="W69" s="83">
        <f>V69/$V$4</f>
        <v>6.2727272727272725</v>
      </c>
      <c r="X69" s="81">
        <v>7</v>
      </c>
      <c r="Y69" s="81"/>
      <c r="Z69" s="81">
        <v>7</v>
      </c>
      <c r="AA69" s="81"/>
      <c r="AB69" s="81">
        <v>6</v>
      </c>
      <c r="AC69" s="81"/>
      <c r="AD69" s="81">
        <v>6</v>
      </c>
      <c r="AE69" s="81"/>
      <c r="AF69" s="81">
        <v>7</v>
      </c>
      <c r="AG69" s="81"/>
      <c r="AH69" s="81">
        <v>8</v>
      </c>
      <c r="AI69" s="81"/>
      <c r="AJ69" s="81">
        <f>AH69*$AH$4+AF69*$AF$4+AD69*$AD$4+AB69*$AB$4+Z69*$Z$4+X69*$X$4</f>
        <v>159</v>
      </c>
      <c r="AK69" s="83">
        <f>AJ69/$AJ$4</f>
        <v>6.913043478260869</v>
      </c>
      <c r="AL69" s="83">
        <f>(AJ69+V69)/$AL$4</f>
        <v>6.6</v>
      </c>
      <c r="AM69" s="43" t="str">
        <f>IF(AL69&gt;=8.995,"XuÊt s¾c",IF(AL69&gt;=7.995,"Giái",IF(AL69&gt;=6.995,"Kh¸",IF(AL69&gt;=5.995,"TB Kh¸",IF(AL69&gt;=4.995,"Trung b×nh",IF(AL69&gt;=3.995,"YÕu",IF(AL69&lt;3.995,"KÐm")))))))</f>
        <v>TB Kh¸</v>
      </c>
      <c r="AN69" s="81">
        <f>SUM((IF(L69&gt;=5,0,$L$4)),(IF(N69&gt;=5,0,$N$4)),(IF(P69&gt;=5,0,$P$4)),(IF(R69&gt;=5,0,$R$4)),,(IF(T69&gt;=5,0,$T$4)),(IF(X69&gt;=5,0,$X$4)),(IF(Z69&gt;=5,0,$Z$4)),,(IF(AB69&gt;=5,0,$AB$4)),(IF(AD69&gt;=5,0,$AD$4)),(IF(AF69&gt;=5,0,$AF$4)),,(IF(AH69&gt;=5,0,$AH$4)))</f>
        <v>0</v>
      </c>
      <c r="AO69" s="44" t="str">
        <f>IF($AL69&lt;3.495,"Th«i häc",IF($AL69&lt;4.995,"Ngõng häc",IF($AN69&gt;25,"Ngõng häc","Lªn líp")))</f>
        <v>Lªn líp</v>
      </c>
      <c r="AP69" s="41">
        <v>7</v>
      </c>
      <c r="AQ69" s="81"/>
      <c r="AR69" s="81">
        <v>5</v>
      </c>
      <c r="AS69" s="81"/>
      <c r="AT69" s="81">
        <v>5</v>
      </c>
      <c r="AU69" s="81"/>
      <c r="AV69" s="81">
        <v>6</v>
      </c>
      <c r="AW69" s="81"/>
      <c r="AX69" s="81">
        <v>7</v>
      </c>
      <c r="AY69" s="81"/>
      <c r="AZ69" s="81">
        <v>5</v>
      </c>
      <c r="BA69" s="81"/>
      <c r="BB69" s="81">
        <v>5</v>
      </c>
      <c r="BC69" s="81"/>
      <c r="BD69" s="81">
        <v>6</v>
      </c>
      <c r="BE69" s="81"/>
      <c r="BF69" s="81">
        <f>BD69*BD$4+BB69*BB$4+AZ69*AZ$4+AX69*AX$4+AV69*AV$4+AT69*AT$4+AR69*AR$4+AP69*AP$4</f>
        <v>172</v>
      </c>
      <c r="BG69" s="96">
        <f>BF69/BF$4</f>
        <v>5.733333333333333</v>
      </c>
      <c r="BH69" s="81">
        <v>7</v>
      </c>
      <c r="BI69" s="81"/>
      <c r="BJ69" s="81">
        <v>6</v>
      </c>
      <c r="BK69" s="81"/>
      <c r="BL69" s="81">
        <v>5</v>
      </c>
      <c r="BM69" s="81"/>
      <c r="BN69" s="81">
        <v>6</v>
      </c>
      <c r="BO69" s="81" t="s">
        <v>556</v>
      </c>
      <c r="BP69" s="81">
        <v>5</v>
      </c>
      <c r="BQ69" s="81">
        <v>4</v>
      </c>
      <c r="BR69" s="81">
        <v>7</v>
      </c>
      <c r="BS69" s="81"/>
      <c r="BT69" s="81">
        <v>7</v>
      </c>
      <c r="BU69" s="121"/>
      <c r="BV69" s="81">
        <f>BT69*BT$4+BR69*BR$4+BP69*BP$4+BN69*BN$4+BL69*BL$4+BJ69*BJ$4+BH69*BH$4</f>
        <v>156</v>
      </c>
      <c r="BW69" s="82">
        <f>BV69/BV$4</f>
        <v>6</v>
      </c>
      <c r="BX69" s="82">
        <f>(BV69+BF69)/BX$4</f>
        <v>5.857142857142857</v>
      </c>
      <c r="BY69" s="148" t="s">
        <v>513</v>
      </c>
      <c r="BZ69" s="148" t="s">
        <v>522</v>
      </c>
      <c r="CA69" s="81">
        <v>7</v>
      </c>
      <c r="CB69" s="81"/>
      <c r="CC69" s="81">
        <v>9</v>
      </c>
      <c r="CD69" s="81"/>
      <c r="CE69" s="81">
        <v>8</v>
      </c>
      <c r="CF69" s="81"/>
      <c r="CG69" s="81">
        <v>6</v>
      </c>
      <c r="CH69" s="81"/>
      <c r="CI69" s="81">
        <v>7</v>
      </c>
      <c r="CJ69" s="81"/>
      <c r="CK69" s="81">
        <v>6</v>
      </c>
      <c r="CL69" s="81"/>
      <c r="CM69" s="81">
        <v>7</v>
      </c>
      <c r="CN69" s="81"/>
      <c r="CO69" s="81">
        <f>CM69*CM$4+CK69*CK$4+CI69*CI$4+CG69*CG$4+CE69*CE$4+CC69*CC$4+CA69*CA$4</f>
        <v>224</v>
      </c>
      <c r="CP69" s="82">
        <f>CO69/CO$4</f>
        <v>7</v>
      </c>
      <c r="CQ69" s="81">
        <v>8</v>
      </c>
      <c r="CR69" s="81"/>
      <c r="CS69" s="81">
        <v>8</v>
      </c>
      <c r="CT69" s="81"/>
      <c r="CU69" s="81">
        <v>7</v>
      </c>
      <c r="CV69" s="81"/>
      <c r="CW69" s="81">
        <v>7</v>
      </c>
      <c r="CX69" s="81"/>
      <c r="CY69" s="81">
        <v>4</v>
      </c>
      <c r="CZ69" s="81"/>
      <c r="DA69" s="81">
        <f>CY69*CY$4+CW69*CW$4+CU69*CU$4+CS69*CS$4+CQ69*CQ$4</f>
        <v>153</v>
      </c>
      <c r="DB69" s="82">
        <f>DA69/DA$4</f>
        <v>6.6521739130434785</v>
      </c>
      <c r="DC69" s="82">
        <f>(DA69+CO69)/DC$4</f>
        <v>6.8545454545454545</v>
      </c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</row>
    <row r="70" spans="1:120" ht="15.75">
      <c r="A70" s="4">
        <v>24</v>
      </c>
      <c r="B70" s="13" t="s">
        <v>63</v>
      </c>
      <c r="C70" s="24" t="s">
        <v>75</v>
      </c>
      <c r="D70" s="11">
        <v>33013</v>
      </c>
      <c r="E70" s="4" t="s">
        <v>48</v>
      </c>
      <c r="F70" s="13" t="s">
        <v>105</v>
      </c>
      <c r="G70" s="17" t="s">
        <v>37</v>
      </c>
      <c r="H70" s="81">
        <v>6</v>
      </c>
      <c r="I70" s="81"/>
      <c r="J70" s="81">
        <v>7</v>
      </c>
      <c r="K70" s="81"/>
      <c r="L70" s="81">
        <v>5</v>
      </c>
      <c r="M70" s="81"/>
      <c r="N70" s="81">
        <v>5</v>
      </c>
      <c r="O70" s="81"/>
      <c r="P70" s="81">
        <v>6</v>
      </c>
      <c r="Q70" s="81"/>
      <c r="R70" s="81">
        <v>5</v>
      </c>
      <c r="S70" s="81"/>
      <c r="T70" s="81">
        <v>7</v>
      </c>
      <c r="U70" s="81"/>
      <c r="V70" s="81">
        <f>T70*$T$4+R70*$R$4+P70*$P$4+N70*$N$4+L70*$L$4</f>
        <v>121</v>
      </c>
      <c r="W70" s="83">
        <f>V70/$V$4</f>
        <v>5.5</v>
      </c>
      <c r="X70" s="81">
        <v>6</v>
      </c>
      <c r="Y70" s="81"/>
      <c r="Z70" s="81">
        <v>6</v>
      </c>
      <c r="AA70" s="81"/>
      <c r="AB70" s="81">
        <v>6</v>
      </c>
      <c r="AC70" s="81"/>
      <c r="AD70" s="81">
        <v>6</v>
      </c>
      <c r="AE70" s="81"/>
      <c r="AF70" s="81">
        <v>4</v>
      </c>
      <c r="AG70" s="81">
        <v>4</v>
      </c>
      <c r="AH70" s="81">
        <v>5</v>
      </c>
      <c r="AI70" s="81"/>
      <c r="AJ70" s="81">
        <f>AH70*$AH$4+AF70*$AF$4+AD70*$AD$4+AB70*$AB$4+Z70*$Z$4+X70*$X$4</f>
        <v>123</v>
      </c>
      <c r="AK70" s="83">
        <f>AJ70/$AJ$4</f>
        <v>5.3478260869565215</v>
      </c>
      <c r="AL70" s="83">
        <f>(AJ70+V70)/$AL$4</f>
        <v>5.4222222222222225</v>
      </c>
      <c r="AM70" s="43" t="str">
        <f>IF(AL70&gt;=8.995,"XuÊt s¾c",IF(AL70&gt;=7.995,"Giái",IF(AL70&gt;=6.995,"Kh¸",IF(AL70&gt;=5.995,"TB Kh¸",IF(AL70&gt;=4.995,"Trung b×nh",IF(AL70&gt;=3.995,"YÕu",IF(AL70&lt;3.995,"KÐm")))))))</f>
        <v>Trung b×nh</v>
      </c>
      <c r="AN70" s="81">
        <f>SUM((IF(L70&gt;=5,0,$L$4)),(IF(N70&gt;=5,0,$N$4)),(IF(P70&gt;=5,0,$P$4)),(IF(R70&gt;=5,0,$R$4)),,(IF(T70&gt;=5,0,$T$4)),(IF(X70&gt;=5,0,$X$4)),(IF(Z70&gt;=5,0,$Z$4)),,(IF(AB70&gt;=5,0,$AB$4)),(IF(AD70&gt;=5,0,$AD$4)),(IF(AF70&gt;=5,0,$AF$4)),,(IF(AH70&gt;=5,0,$AH$4)))</f>
        <v>5</v>
      </c>
      <c r="AO70" s="44" t="str">
        <f>IF($AL70&lt;3.495,"Th«i häc",IF($AL70&lt;4.995,"Ngõng häc",IF($AN70&gt;25,"Ngõng häc","Lªn líp")))</f>
        <v>Lªn líp</v>
      </c>
      <c r="AP70" s="41">
        <v>7</v>
      </c>
      <c r="AQ70" s="81"/>
      <c r="AR70" s="81">
        <v>7</v>
      </c>
      <c r="AS70" s="81"/>
      <c r="AT70" s="81">
        <v>6</v>
      </c>
      <c r="AU70" s="81"/>
      <c r="AV70" s="81">
        <v>6</v>
      </c>
      <c r="AW70" s="81"/>
      <c r="AX70" s="81">
        <v>6</v>
      </c>
      <c r="AY70" s="81"/>
      <c r="AZ70" s="81">
        <v>5</v>
      </c>
      <c r="BA70" s="81"/>
      <c r="BB70" s="81">
        <v>5</v>
      </c>
      <c r="BC70" s="81">
        <v>4</v>
      </c>
      <c r="BD70" s="81">
        <v>7</v>
      </c>
      <c r="BE70" s="81"/>
      <c r="BF70" s="81">
        <f>BD70*BD$4+BB70*BB$4+AZ70*AZ$4+AX70*AX$4+AV70*AV$4+AT70*AT$4+AR70*AR$4+AP70*AP$4</f>
        <v>183</v>
      </c>
      <c r="BG70" s="96">
        <f>BF70/BF$4</f>
        <v>6.1</v>
      </c>
      <c r="BH70" s="81">
        <v>8</v>
      </c>
      <c r="BI70" s="81"/>
      <c r="BJ70" s="81">
        <v>7</v>
      </c>
      <c r="BK70" s="81"/>
      <c r="BL70" s="81">
        <v>5</v>
      </c>
      <c r="BM70" s="81"/>
      <c r="BN70" s="81">
        <v>8</v>
      </c>
      <c r="BO70" s="81"/>
      <c r="BP70" s="81">
        <v>7</v>
      </c>
      <c r="BQ70" s="81"/>
      <c r="BR70" s="81">
        <v>8</v>
      </c>
      <c r="BS70" s="81"/>
      <c r="BT70" s="81">
        <v>6</v>
      </c>
      <c r="BU70" s="121"/>
      <c r="BV70" s="81">
        <f>BT70*BT$4+BR70*BR$4+BP70*BP$4+BN70*BN$4+BL70*BL$4+BJ70*BJ$4+BH70*BH$4</f>
        <v>181</v>
      </c>
      <c r="BW70" s="82">
        <f>BV70/BV$4</f>
        <v>6.961538461538462</v>
      </c>
      <c r="BX70" s="82">
        <f>(BV70+BF70)/BX$4</f>
        <v>6.5</v>
      </c>
      <c r="BY70" s="148" t="s">
        <v>568</v>
      </c>
      <c r="BZ70" s="148" t="s">
        <v>522</v>
      </c>
      <c r="CA70" s="81">
        <v>6</v>
      </c>
      <c r="CB70" s="81"/>
      <c r="CC70" s="81">
        <v>8</v>
      </c>
      <c r="CD70" s="81"/>
      <c r="CE70" s="81">
        <v>7</v>
      </c>
      <c r="CF70" s="81"/>
      <c r="CG70" s="81">
        <v>7</v>
      </c>
      <c r="CH70" s="81"/>
      <c r="CI70" s="81">
        <v>5</v>
      </c>
      <c r="CJ70" s="81"/>
      <c r="CK70" s="81">
        <v>5</v>
      </c>
      <c r="CL70" s="81"/>
      <c r="CM70" s="81">
        <v>7</v>
      </c>
      <c r="CN70" s="81"/>
      <c r="CO70" s="81">
        <f>CM70*CM$4+CK70*CK$4+CI70*CI$4+CG70*CG$4+CE70*CE$4+CC70*CC$4+CA70*CA$4</f>
        <v>206</v>
      </c>
      <c r="CP70" s="82">
        <f>CO70/CO$4</f>
        <v>6.4375</v>
      </c>
      <c r="CQ70" s="81">
        <v>5</v>
      </c>
      <c r="CR70" s="81"/>
      <c r="CS70" s="81">
        <v>8</v>
      </c>
      <c r="CT70" s="81"/>
      <c r="CU70" s="81">
        <v>6</v>
      </c>
      <c r="CV70" s="81"/>
      <c r="CW70" s="81">
        <v>8</v>
      </c>
      <c r="CX70" s="81"/>
      <c r="CY70" s="81">
        <v>5</v>
      </c>
      <c r="CZ70" s="81"/>
      <c r="DA70" s="81">
        <f>CY70*CY$4+CW70*CW$4+CU70*CU$4+CS70*CS$4+CQ70*CQ$4</f>
        <v>146</v>
      </c>
      <c r="DB70" s="82">
        <f>DA70/DA$4</f>
        <v>6.3478260869565215</v>
      </c>
      <c r="DC70" s="82">
        <f>(DA70+CO70)/DC$4</f>
        <v>6.4</v>
      </c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</row>
    <row r="71" spans="1:120" ht="15.75">
      <c r="A71" s="4">
        <v>52</v>
      </c>
      <c r="B71" s="13" t="s">
        <v>6</v>
      </c>
      <c r="C71" s="24" t="s">
        <v>410</v>
      </c>
      <c r="D71" s="11">
        <v>33430</v>
      </c>
      <c r="E71" s="4" t="s">
        <v>48</v>
      </c>
      <c r="F71" s="13" t="s">
        <v>411</v>
      </c>
      <c r="G71" s="17" t="s">
        <v>388</v>
      </c>
      <c r="H71" s="81">
        <v>6</v>
      </c>
      <c r="I71" s="81"/>
      <c r="J71" s="81">
        <v>7</v>
      </c>
      <c r="K71" s="81"/>
      <c r="L71" s="81">
        <v>6</v>
      </c>
      <c r="M71" s="81"/>
      <c r="N71" s="81">
        <v>5</v>
      </c>
      <c r="O71" s="81"/>
      <c r="P71" s="81">
        <v>6</v>
      </c>
      <c r="Q71" s="81">
        <v>4</v>
      </c>
      <c r="R71" s="81">
        <v>5</v>
      </c>
      <c r="S71" s="81"/>
      <c r="T71" s="81">
        <v>8</v>
      </c>
      <c r="U71" s="81"/>
      <c r="V71" s="81">
        <f>T71*$T$4+R71*$R$4+P71*$P$4+N71*$N$4+L71*$L$4</f>
        <v>132</v>
      </c>
      <c r="W71" s="83">
        <f>V71/$V$4</f>
        <v>6</v>
      </c>
      <c r="X71" s="81">
        <v>6</v>
      </c>
      <c r="Y71" s="81"/>
      <c r="Z71" s="81">
        <v>7</v>
      </c>
      <c r="AA71" s="81"/>
      <c r="AB71" s="81">
        <v>6</v>
      </c>
      <c r="AC71" s="81"/>
      <c r="AD71" s="81">
        <v>6</v>
      </c>
      <c r="AE71" s="81"/>
      <c r="AF71" s="81">
        <v>5</v>
      </c>
      <c r="AG71" s="81">
        <v>4</v>
      </c>
      <c r="AH71" s="81">
        <v>6</v>
      </c>
      <c r="AI71" s="81"/>
      <c r="AJ71" s="81">
        <f>AH71*$AH$4+AF71*$AF$4+AD71*$AD$4+AB71*$AB$4+Z71*$Z$4+X71*$X$4</f>
        <v>136</v>
      </c>
      <c r="AK71" s="83">
        <f>AJ71/$AJ$4</f>
        <v>5.913043478260869</v>
      </c>
      <c r="AL71" s="83">
        <f>(AJ71+V71)/$AL$4</f>
        <v>5.955555555555556</v>
      </c>
      <c r="AM71" s="43" t="str">
        <f>IF(AL71&gt;=8.995,"XuÊt s¾c",IF(AL71&gt;=7.995,"Giái",IF(AL71&gt;=6.995,"Kh¸",IF(AL71&gt;=5.995,"TB Kh¸",IF(AL71&gt;=4.995,"Trung b×nh",IF(AL71&gt;=3.995,"YÕu",IF(AL71&lt;3.995,"KÐm")))))))</f>
        <v>Trung b×nh</v>
      </c>
      <c r="AN71" s="81">
        <f>SUM((IF(L71&gt;=5,0,$L$4)),(IF(N71&gt;=5,0,$N$4)),(IF(P71&gt;=5,0,$P$4)),(IF(R71&gt;=5,0,$R$4)),,(IF(T71&gt;=5,0,$T$4)),(IF(X71&gt;=5,0,$X$4)),(IF(Z71&gt;=5,0,$Z$4)),,(IF(AB71&gt;=5,0,$AB$4)),(IF(AD71&gt;=5,0,$AD$4)),(IF(AF71&gt;=5,0,$AF$4)),,(IF(AH71&gt;=5,0,$AH$4)))</f>
        <v>0</v>
      </c>
      <c r="AO71" s="44" t="str">
        <f>IF($AL71&lt;3.495,"Th«i häc",IF($AL71&lt;4.995,"Ngõng häc",IF($AN71&gt;25,"Ngõng häc","Lªn líp")))</f>
        <v>Lªn líp</v>
      </c>
      <c r="AP71" s="41">
        <v>7</v>
      </c>
      <c r="AQ71" s="81"/>
      <c r="AR71" s="81">
        <v>5</v>
      </c>
      <c r="AS71" s="81">
        <v>4</v>
      </c>
      <c r="AT71" s="81">
        <v>5</v>
      </c>
      <c r="AU71" s="81">
        <v>4</v>
      </c>
      <c r="AV71" s="81">
        <v>6</v>
      </c>
      <c r="AW71" s="81"/>
      <c r="AX71" s="81">
        <v>7</v>
      </c>
      <c r="AY71" s="81" t="s">
        <v>556</v>
      </c>
      <c r="AZ71" s="81">
        <v>5</v>
      </c>
      <c r="BA71" s="81"/>
      <c r="BB71" s="81">
        <v>5</v>
      </c>
      <c r="BC71" s="81"/>
      <c r="BD71" s="81">
        <v>7</v>
      </c>
      <c r="BE71" s="81"/>
      <c r="BF71" s="81">
        <f>BD71*BD$4+BB71*BB$4+AZ71*AZ$4+AX71*AX$4+AV71*AV$4+AT71*AT$4+AR71*AR$4+AP71*AP$4</f>
        <v>175</v>
      </c>
      <c r="BG71" s="96">
        <f>BF71/BF$4</f>
        <v>5.833333333333333</v>
      </c>
      <c r="BH71" s="81">
        <v>6</v>
      </c>
      <c r="BI71" s="81"/>
      <c r="BJ71" s="81">
        <v>7</v>
      </c>
      <c r="BK71" s="81"/>
      <c r="BL71" s="81">
        <v>5</v>
      </c>
      <c r="BM71" s="81"/>
      <c r="BN71" s="81">
        <v>6</v>
      </c>
      <c r="BO71" s="81"/>
      <c r="BP71" s="81">
        <v>5</v>
      </c>
      <c r="BQ71" s="81"/>
      <c r="BR71" s="81">
        <v>8</v>
      </c>
      <c r="BS71" s="81"/>
      <c r="BT71" s="81">
        <v>5</v>
      </c>
      <c r="BU71" s="121"/>
      <c r="BV71" s="81">
        <f>BT71*BT$4+BR71*BR$4+BP71*BP$4+BN71*BN$4+BL71*BL$4+BJ71*BJ$4+BH71*BH$4</f>
        <v>154</v>
      </c>
      <c r="BW71" s="82">
        <f>BV71/BV$4</f>
        <v>5.923076923076923</v>
      </c>
      <c r="BX71" s="82">
        <f>(BV71+BF71)/BX$4</f>
        <v>5.875</v>
      </c>
      <c r="BY71" s="148" t="s">
        <v>513</v>
      </c>
      <c r="BZ71" s="148" t="s">
        <v>522</v>
      </c>
      <c r="CA71" s="81">
        <v>7</v>
      </c>
      <c r="CB71" s="81"/>
      <c r="CC71" s="81">
        <v>6</v>
      </c>
      <c r="CD71" s="81"/>
      <c r="CE71" s="81">
        <v>6</v>
      </c>
      <c r="CF71" s="81"/>
      <c r="CG71" s="81">
        <v>6</v>
      </c>
      <c r="CH71" s="81"/>
      <c r="CI71" s="81">
        <v>6</v>
      </c>
      <c r="CJ71" s="81"/>
      <c r="CK71" s="81">
        <v>6</v>
      </c>
      <c r="CL71" s="81">
        <v>4</v>
      </c>
      <c r="CM71" s="81">
        <v>7</v>
      </c>
      <c r="CN71" s="81"/>
      <c r="CO71" s="81">
        <f>CM71*CM$4+CK71*CK$4+CI71*CI$4+CG71*CG$4+CE71*CE$4+CC71*CC$4+CA71*CA$4</f>
        <v>202</v>
      </c>
      <c r="CP71" s="82">
        <f>CO71/CO$4</f>
        <v>6.3125</v>
      </c>
      <c r="CQ71" s="81">
        <v>7</v>
      </c>
      <c r="CR71" s="81"/>
      <c r="CS71" s="81">
        <v>7</v>
      </c>
      <c r="CT71" s="81"/>
      <c r="CU71" s="81">
        <v>6</v>
      </c>
      <c r="CV71" s="81"/>
      <c r="CW71" s="81">
        <v>7</v>
      </c>
      <c r="CX71" s="81"/>
      <c r="CY71" s="81">
        <v>5</v>
      </c>
      <c r="CZ71" s="81"/>
      <c r="DA71" s="81">
        <f>CY71*CY$4+CW71*CW$4+CU71*CU$4+CS71*CS$4+CQ71*CQ$4</f>
        <v>145</v>
      </c>
      <c r="DB71" s="82">
        <f>DA71/DA$4</f>
        <v>6.304347826086956</v>
      </c>
      <c r="DC71" s="82">
        <f>(DA71+CO71)/DC$4</f>
        <v>6.3090909090909095</v>
      </c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</row>
    <row r="72" spans="1:120" ht="15.75">
      <c r="A72" s="4">
        <v>43</v>
      </c>
      <c r="B72" s="13" t="s">
        <v>402</v>
      </c>
      <c r="C72" s="24" t="s">
        <v>9</v>
      </c>
      <c r="D72" s="11">
        <v>33963</v>
      </c>
      <c r="E72" s="4" t="s">
        <v>48</v>
      </c>
      <c r="F72" s="13" t="s">
        <v>398</v>
      </c>
      <c r="G72" s="17" t="s">
        <v>68</v>
      </c>
      <c r="H72" s="81">
        <v>7</v>
      </c>
      <c r="I72" s="81"/>
      <c r="J72" s="81">
        <v>7</v>
      </c>
      <c r="K72" s="81"/>
      <c r="L72" s="81">
        <v>5</v>
      </c>
      <c r="M72" s="81"/>
      <c r="N72" s="81">
        <v>5</v>
      </c>
      <c r="O72" s="81"/>
      <c r="P72" s="81">
        <v>5</v>
      </c>
      <c r="Q72" s="81"/>
      <c r="R72" s="81">
        <v>6</v>
      </c>
      <c r="S72" s="81"/>
      <c r="T72" s="81">
        <v>7</v>
      </c>
      <c r="U72" s="81"/>
      <c r="V72" s="81">
        <f>T72*$T$4+R72*$R$4+P72*$P$4+N72*$N$4+L72*$L$4</f>
        <v>123</v>
      </c>
      <c r="W72" s="83">
        <f>V72/$V$4</f>
        <v>5.590909090909091</v>
      </c>
      <c r="X72" s="81">
        <v>6</v>
      </c>
      <c r="Y72" s="81"/>
      <c r="Z72" s="81">
        <v>7</v>
      </c>
      <c r="AA72" s="81"/>
      <c r="AB72" s="81">
        <v>5</v>
      </c>
      <c r="AC72" s="81"/>
      <c r="AD72" s="81">
        <v>6</v>
      </c>
      <c r="AE72" s="81"/>
      <c r="AF72" s="81">
        <v>6</v>
      </c>
      <c r="AG72" s="81"/>
      <c r="AH72" s="81">
        <v>5</v>
      </c>
      <c r="AI72" s="81"/>
      <c r="AJ72" s="81">
        <f>AH72*$AH$4+AF72*$AF$4+AD72*$AD$4+AB72*$AB$4+Z72*$Z$4+X72*$X$4</f>
        <v>132</v>
      </c>
      <c r="AK72" s="83">
        <f>AJ72/$AJ$4</f>
        <v>5.739130434782608</v>
      </c>
      <c r="AL72" s="83">
        <f>(AJ72+V72)/$AL$4</f>
        <v>5.666666666666667</v>
      </c>
      <c r="AM72" s="43" t="str">
        <f>IF(AL72&gt;=8.995,"XuÊt s¾c",IF(AL72&gt;=7.995,"Giái",IF(AL72&gt;=6.995,"Kh¸",IF(AL72&gt;=5.995,"TB Kh¸",IF(AL72&gt;=4.995,"Trung b×nh",IF(AL72&gt;=3.995,"YÕu",IF(AL72&lt;3.995,"KÐm")))))))</f>
        <v>Trung b×nh</v>
      </c>
      <c r="AN72" s="81">
        <f>SUM((IF(L72&gt;=5,0,$L$4)),(IF(N72&gt;=5,0,$N$4)),(IF(P72&gt;=5,0,$P$4)),(IF(R72&gt;=5,0,$R$4)),,(IF(T72&gt;=5,0,$T$4)),(IF(X72&gt;=5,0,$X$4)),(IF(Z72&gt;=5,0,$Z$4)),,(IF(AB72&gt;=5,0,$AB$4)),(IF(AD72&gt;=5,0,$AD$4)),(IF(AF72&gt;=5,0,$AF$4)),,(IF(AH72&gt;=5,0,$AH$4)))</f>
        <v>0</v>
      </c>
      <c r="AO72" s="44" t="str">
        <f>IF($AL72&lt;3.495,"Th«i häc",IF($AL72&lt;4.995,"Ngõng häc",IF($AN72&gt;25,"Ngõng häc","Lªn líp")))</f>
        <v>Lªn líp</v>
      </c>
      <c r="AP72" s="41">
        <v>8</v>
      </c>
      <c r="AQ72" s="81"/>
      <c r="AR72" s="81">
        <v>5</v>
      </c>
      <c r="AS72" s="81"/>
      <c r="AT72" s="81">
        <v>5</v>
      </c>
      <c r="AU72" s="81"/>
      <c r="AV72" s="81">
        <v>6</v>
      </c>
      <c r="AW72" s="81"/>
      <c r="AX72" s="81">
        <v>6</v>
      </c>
      <c r="AY72" s="81" t="s">
        <v>556</v>
      </c>
      <c r="AZ72" s="81">
        <v>5</v>
      </c>
      <c r="BA72" s="81"/>
      <c r="BB72" s="81">
        <v>5</v>
      </c>
      <c r="BC72" s="81"/>
      <c r="BD72" s="81">
        <v>7</v>
      </c>
      <c r="BE72" s="81"/>
      <c r="BF72" s="81">
        <f>BD72*BD$4+BB72*BB$4+AZ72*AZ$4+AX72*AX$4+AV72*AV$4+AT72*AT$4+AR72*AR$4+AP72*AP$4</f>
        <v>177</v>
      </c>
      <c r="BG72" s="96">
        <f>BF72/BF$4</f>
        <v>5.9</v>
      </c>
      <c r="BH72" s="81">
        <v>7</v>
      </c>
      <c r="BI72" s="81"/>
      <c r="BJ72" s="81">
        <v>6</v>
      </c>
      <c r="BK72" s="81"/>
      <c r="BL72" s="81">
        <v>5</v>
      </c>
      <c r="BM72" s="81"/>
      <c r="BN72" s="81">
        <v>7</v>
      </c>
      <c r="BO72" s="81"/>
      <c r="BP72" s="81">
        <v>5</v>
      </c>
      <c r="BQ72" s="81">
        <v>4</v>
      </c>
      <c r="BR72" s="81">
        <v>9</v>
      </c>
      <c r="BS72" s="81"/>
      <c r="BT72" s="81">
        <v>8</v>
      </c>
      <c r="BU72" s="121"/>
      <c r="BV72" s="81">
        <f>BT72*BT$4+BR72*BR$4+BP72*BP$4+BN72*BN$4+BL72*BL$4+BJ72*BJ$4+BH72*BH$4</f>
        <v>169</v>
      </c>
      <c r="BW72" s="82">
        <f>BV72/BV$4</f>
        <v>6.5</v>
      </c>
      <c r="BX72" s="82">
        <f>(BV72+BF72)/BX$4</f>
        <v>6.178571428571429</v>
      </c>
      <c r="BY72" s="148" t="s">
        <v>568</v>
      </c>
      <c r="BZ72" s="148" t="s">
        <v>522</v>
      </c>
      <c r="CA72" s="81">
        <v>6</v>
      </c>
      <c r="CB72" s="81"/>
      <c r="CC72" s="81">
        <v>5</v>
      </c>
      <c r="CD72" s="81"/>
      <c r="CE72" s="81">
        <v>7</v>
      </c>
      <c r="CF72" s="81"/>
      <c r="CG72" s="81">
        <v>7</v>
      </c>
      <c r="CH72" s="81"/>
      <c r="CI72" s="81">
        <v>7</v>
      </c>
      <c r="CJ72" s="81"/>
      <c r="CK72" s="81">
        <v>6</v>
      </c>
      <c r="CL72" s="81">
        <v>4</v>
      </c>
      <c r="CM72" s="81">
        <v>7</v>
      </c>
      <c r="CN72" s="81"/>
      <c r="CO72" s="81">
        <f>CM72*CM$4+CK72*CK$4+CI72*CI$4+CG72*CG$4+CE72*CE$4+CC72*CC$4+CA72*CA$4</f>
        <v>207</v>
      </c>
      <c r="CP72" s="82">
        <f>CO72/CO$4</f>
        <v>6.46875</v>
      </c>
      <c r="CQ72" s="81">
        <v>7</v>
      </c>
      <c r="CR72" s="81"/>
      <c r="CS72" s="81">
        <v>7</v>
      </c>
      <c r="CT72" s="81"/>
      <c r="CU72" s="81">
        <v>7</v>
      </c>
      <c r="CV72" s="81"/>
      <c r="CW72" s="81">
        <v>7</v>
      </c>
      <c r="CX72" s="81"/>
      <c r="CY72" s="81">
        <v>4</v>
      </c>
      <c r="CZ72" s="81"/>
      <c r="DA72" s="81">
        <f>CY72*CY$4+CW72*CW$4+CU72*CU$4+CS72*CS$4+CQ72*CQ$4</f>
        <v>143</v>
      </c>
      <c r="DB72" s="82">
        <f>DA72/DA$4</f>
        <v>6.217391304347826</v>
      </c>
      <c r="DC72" s="82">
        <f>(DA72+CO72)/DC$4</f>
        <v>6.363636363636363</v>
      </c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</row>
    <row r="73" spans="1:120" ht="15.75">
      <c r="A73" s="4">
        <v>28</v>
      </c>
      <c r="B73" s="13" t="s">
        <v>378</v>
      </c>
      <c r="C73" s="24" t="s">
        <v>379</v>
      </c>
      <c r="D73" s="11">
        <v>33756</v>
      </c>
      <c r="E73" s="4" t="s">
        <v>101</v>
      </c>
      <c r="F73" s="13" t="s">
        <v>380</v>
      </c>
      <c r="G73" s="17" t="s">
        <v>33</v>
      </c>
      <c r="H73" s="81">
        <v>7</v>
      </c>
      <c r="I73" s="81"/>
      <c r="J73" s="81">
        <v>7</v>
      </c>
      <c r="K73" s="81"/>
      <c r="L73" s="81">
        <v>6</v>
      </c>
      <c r="M73" s="81"/>
      <c r="N73" s="81">
        <v>6</v>
      </c>
      <c r="O73" s="81"/>
      <c r="P73" s="81">
        <v>6</v>
      </c>
      <c r="Q73" s="81"/>
      <c r="R73" s="81">
        <v>8</v>
      </c>
      <c r="S73" s="81"/>
      <c r="T73" s="81">
        <v>8</v>
      </c>
      <c r="U73" s="81"/>
      <c r="V73" s="81">
        <f>T73*$T$4+R73*$R$4+P73*$P$4+N73*$N$4+L73*$L$4</f>
        <v>150</v>
      </c>
      <c r="W73" s="83">
        <f>V73/$V$4</f>
        <v>6.818181818181818</v>
      </c>
      <c r="X73" s="81">
        <v>8</v>
      </c>
      <c r="Y73" s="81"/>
      <c r="Z73" s="81">
        <v>7</v>
      </c>
      <c r="AA73" s="81"/>
      <c r="AB73" s="81">
        <v>6</v>
      </c>
      <c r="AC73" s="81"/>
      <c r="AD73" s="81">
        <v>8</v>
      </c>
      <c r="AE73" s="81"/>
      <c r="AF73" s="81">
        <v>6</v>
      </c>
      <c r="AG73" s="81"/>
      <c r="AH73" s="81">
        <v>9</v>
      </c>
      <c r="AI73" s="81"/>
      <c r="AJ73" s="81">
        <f>AH73*$AH$4+AF73*$AF$4+AD73*$AD$4+AB73*$AB$4+Z73*$Z$4+X73*$X$4</f>
        <v>168</v>
      </c>
      <c r="AK73" s="83">
        <f>AJ73/$AJ$4</f>
        <v>7.304347826086956</v>
      </c>
      <c r="AL73" s="83">
        <f>(AJ73+V73)/$AL$4</f>
        <v>7.066666666666666</v>
      </c>
      <c r="AM73" s="43" t="str">
        <f>IF(AL73&gt;=8.995,"XuÊt s¾c",IF(AL73&gt;=7.995,"Giái",IF(AL73&gt;=6.995,"Kh¸",IF(AL73&gt;=5.995,"TB Kh¸",IF(AL73&gt;=4.995,"Trung b×nh",IF(AL73&gt;=3.995,"YÕu",IF(AL73&lt;3.995,"KÐm")))))))</f>
        <v>Kh¸</v>
      </c>
      <c r="AN73" s="81">
        <f>SUM((IF(L73&gt;=5,0,$L$4)),(IF(N73&gt;=5,0,$N$4)),(IF(P73&gt;=5,0,$P$4)),(IF(R73&gt;=5,0,$R$4)),,(IF(T73&gt;=5,0,$T$4)),(IF(X73&gt;=5,0,$X$4)),(IF(Z73&gt;=5,0,$Z$4)),,(IF(AB73&gt;=5,0,$AB$4)),(IF(AD73&gt;=5,0,$AD$4)),(IF(AF73&gt;=5,0,$AF$4)),,(IF(AH73&gt;=5,0,$AH$4)))</f>
        <v>0</v>
      </c>
      <c r="AO73" s="44" t="str">
        <f>IF($AL73&lt;3.495,"Th«i häc",IF($AL73&lt;4.995,"Ngõng häc",IF($AN73&gt;25,"Ngõng häc","Lªn líp")))</f>
        <v>Lªn líp</v>
      </c>
      <c r="AP73" s="41">
        <v>7</v>
      </c>
      <c r="AQ73" s="81"/>
      <c r="AR73" s="81">
        <v>6</v>
      </c>
      <c r="AS73" s="81"/>
      <c r="AT73" s="81">
        <v>5</v>
      </c>
      <c r="AU73" s="81"/>
      <c r="AV73" s="81">
        <v>6</v>
      </c>
      <c r="AW73" s="81"/>
      <c r="AX73" s="81">
        <v>6</v>
      </c>
      <c r="AY73" s="81"/>
      <c r="AZ73" s="81">
        <v>7</v>
      </c>
      <c r="BA73" s="81"/>
      <c r="BB73" s="81">
        <v>5</v>
      </c>
      <c r="BC73" s="81"/>
      <c r="BD73" s="81">
        <v>8</v>
      </c>
      <c r="BE73" s="81"/>
      <c r="BF73" s="81">
        <f>BD73*BD$4+BB73*BB$4+AZ73*AZ$4+AX73*AX$4+AV73*AV$4+AT73*AT$4+AR73*AR$4+AP73*AP$4</f>
        <v>186</v>
      </c>
      <c r="BG73" s="96">
        <f>BF73/BF$4</f>
        <v>6.2</v>
      </c>
      <c r="BH73" s="81">
        <v>7</v>
      </c>
      <c r="BI73" s="81"/>
      <c r="BJ73" s="81">
        <v>8</v>
      </c>
      <c r="BK73" s="81"/>
      <c r="BL73" s="81">
        <v>5</v>
      </c>
      <c r="BM73" s="81"/>
      <c r="BN73" s="81">
        <v>9</v>
      </c>
      <c r="BO73" s="81"/>
      <c r="BP73" s="81">
        <v>7</v>
      </c>
      <c r="BQ73" s="81"/>
      <c r="BR73" s="81">
        <v>6</v>
      </c>
      <c r="BS73" s="81"/>
      <c r="BT73" s="81">
        <v>6</v>
      </c>
      <c r="BU73" s="121"/>
      <c r="BV73" s="81">
        <f>BT73*BT$4+BR73*BR$4+BP73*BP$4+BN73*BN$4+BL73*BL$4+BJ73*BJ$4+BH73*BH$4</f>
        <v>180</v>
      </c>
      <c r="BW73" s="82">
        <f>BV73/BV$4</f>
        <v>6.923076923076923</v>
      </c>
      <c r="BX73" s="82">
        <f>(BV73+BF73)/BX$4</f>
        <v>6.535714285714286</v>
      </c>
      <c r="BY73" s="148" t="s">
        <v>568</v>
      </c>
      <c r="BZ73" s="148" t="s">
        <v>522</v>
      </c>
      <c r="CA73" s="81">
        <v>7</v>
      </c>
      <c r="CB73" s="81"/>
      <c r="CC73" s="81">
        <v>8</v>
      </c>
      <c r="CD73" s="81"/>
      <c r="CE73" s="81">
        <v>8</v>
      </c>
      <c r="CF73" s="81"/>
      <c r="CG73" s="81">
        <v>8</v>
      </c>
      <c r="CH73" s="81"/>
      <c r="CI73" s="81">
        <v>7</v>
      </c>
      <c r="CJ73" s="81"/>
      <c r="CK73" s="81">
        <v>8</v>
      </c>
      <c r="CL73" s="81"/>
      <c r="CM73" s="81">
        <v>8</v>
      </c>
      <c r="CN73" s="81"/>
      <c r="CO73" s="81">
        <f>CM73*CM$4+CK73*CK$4+CI73*CI$4+CG73*CG$4+CE73*CE$4+CC73*CC$4+CA73*CA$4</f>
        <v>248</v>
      </c>
      <c r="CP73" s="82">
        <f>CO73/CO$4</f>
        <v>7.75</v>
      </c>
      <c r="CQ73" s="81">
        <v>9</v>
      </c>
      <c r="CR73" s="81"/>
      <c r="CS73" s="81">
        <v>9</v>
      </c>
      <c r="CT73" s="81"/>
      <c r="CU73" s="81"/>
      <c r="CV73" s="81" t="s">
        <v>598</v>
      </c>
      <c r="CW73" s="81"/>
      <c r="CX73" s="81" t="s">
        <v>595</v>
      </c>
      <c r="CY73" s="81">
        <v>8</v>
      </c>
      <c r="CZ73" s="81"/>
      <c r="DA73" s="81">
        <f>CY73*CY$4+CW73*CW$4+CU73*CU$4+CS73*CS$4+CQ73*CQ$4</f>
        <v>138</v>
      </c>
      <c r="DB73" s="82">
        <f>DA73/DA$4</f>
        <v>6</v>
      </c>
      <c r="DC73" s="82">
        <f>(DA73+CO73)/DC$4</f>
        <v>7.0181818181818185</v>
      </c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</row>
    <row r="74" spans="1:120" ht="15.75">
      <c r="A74" s="4">
        <v>4</v>
      </c>
      <c r="B74" s="13" t="s">
        <v>356</v>
      </c>
      <c r="C74" s="24" t="s">
        <v>357</v>
      </c>
      <c r="D74" s="11">
        <v>33518</v>
      </c>
      <c r="E74" s="4" t="s">
        <v>48</v>
      </c>
      <c r="F74" s="13" t="s">
        <v>42</v>
      </c>
      <c r="G74" s="17" t="s">
        <v>35</v>
      </c>
      <c r="H74" s="81">
        <v>7</v>
      </c>
      <c r="I74" s="81"/>
      <c r="J74" s="81">
        <v>7</v>
      </c>
      <c r="K74" s="81"/>
      <c r="L74" s="81">
        <v>5</v>
      </c>
      <c r="M74" s="81"/>
      <c r="N74" s="81">
        <v>5</v>
      </c>
      <c r="O74" s="81">
        <v>4</v>
      </c>
      <c r="P74" s="81">
        <v>6</v>
      </c>
      <c r="Q74" s="81">
        <v>4</v>
      </c>
      <c r="R74" s="81">
        <v>7</v>
      </c>
      <c r="S74" s="81"/>
      <c r="T74" s="81">
        <v>7</v>
      </c>
      <c r="U74" s="81"/>
      <c r="V74" s="81">
        <f>T74*$T$4+R74*$R$4+P74*$P$4+N74*$N$4+L74*$L$4</f>
        <v>131</v>
      </c>
      <c r="W74" s="83">
        <f>V74/$V$4</f>
        <v>5.954545454545454</v>
      </c>
      <c r="X74" s="81">
        <v>5</v>
      </c>
      <c r="Y74" s="81"/>
      <c r="Z74" s="81">
        <v>7</v>
      </c>
      <c r="AA74" s="81"/>
      <c r="AB74" s="81">
        <v>5</v>
      </c>
      <c r="AC74" s="81"/>
      <c r="AD74" s="81">
        <v>4</v>
      </c>
      <c r="AE74" s="81">
        <v>4</v>
      </c>
      <c r="AF74" s="81">
        <v>6</v>
      </c>
      <c r="AG74" s="81"/>
      <c r="AH74" s="81">
        <v>5</v>
      </c>
      <c r="AI74" s="81"/>
      <c r="AJ74" s="81">
        <f>AH74*$AH$4+AF74*$AF$4+AD74*$AD$4+AB74*$AB$4+Z74*$Z$4+X74*$X$4</f>
        <v>123</v>
      </c>
      <c r="AK74" s="83">
        <f>AJ74/$AJ$4</f>
        <v>5.3478260869565215</v>
      </c>
      <c r="AL74" s="83">
        <f>(AJ74+V74)/$AL$4</f>
        <v>5.644444444444445</v>
      </c>
      <c r="AM74" s="43" t="str">
        <f>IF(AL74&gt;=8.995,"XuÊt s¾c",IF(AL74&gt;=7.995,"Giái",IF(AL74&gt;=6.995,"Kh¸",IF(AL74&gt;=5.995,"TB Kh¸",IF(AL74&gt;=4.995,"Trung b×nh",IF(AL74&gt;=3.995,"YÕu",IF(AL74&lt;3.995,"KÐm")))))))</f>
        <v>Trung b×nh</v>
      </c>
      <c r="AN74" s="81">
        <f>SUM((IF(L74&gt;=5,0,$L$4)),(IF(N74&gt;=5,0,$N$4)),(IF(P74&gt;=5,0,$P$4)),(IF(R74&gt;=5,0,$R$4)),,(IF(T74&gt;=5,0,$T$4)),(IF(X74&gt;=5,0,$X$4)),(IF(Z74&gt;=5,0,$Z$4)),,(IF(AB74&gt;=5,0,$AB$4)),(IF(AD74&gt;=5,0,$AD$4)),(IF(AF74&gt;=5,0,$AF$4)),,(IF(AH74&gt;=5,0,$AH$4)))</f>
        <v>3</v>
      </c>
      <c r="AO74" s="44" t="str">
        <f>IF($AL74&lt;3.495,"Th«i häc",IF($AL74&lt;4.995,"Ngõng häc",IF($AN74&gt;25,"Ngõng häc","Lªn líp")))</f>
        <v>Lªn líp</v>
      </c>
      <c r="AP74" s="41">
        <v>7</v>
      </c>
      <c r="AQ74" s="81"/>
      <c r="AR74" s="81">
        <v>7</v>
      </c>
      <c r="AS74" s="81"/>
      <c r="AT74" s="81">
        <v>6</v>
      </c>
      <c r="AU74" s="81">
        <v>4</v>
      </c>
      <c r="AV74" s="81">
        <v>5</v>
      </c>
      <c r="AW74" s="81"/>
      <c r="AX74" s="81">
        <v>5</v>
      </c>
      <c r="AY74" s="81">
        <v>4</v>
      </c>
      <c r="AZ74" s="81">
        <v>4</v>
      </c>
      <c r="BA74" s="81">
        <v>3</v>
      </c>
      <c r="BB74" s="81">
        <v>6</v>
      </c>
      <c r="BC74" s="81"/>
      <c r="BD74" s="81">
        <v>8</v>
      </c>
      <c r="BE74" s="81"/>
      <c r="BF74" s="81">
        <f>BD74*BD$4+BB74*BB$4+AZ74*AZ$4+AX74*AX$4+AV74*AV$4+AT74*AT$4+AR74*AR$4+AP74*AP$4</f>
        <v>180</v>
      </c>
      <c r="BG74" s="96">
        <f>BF74/BF$4</f>
        <v>6</v>
      </c>
      <c r="BH74" s="81">
        <v>7</v>
      </c>
      <c r="BI74" s="81"/>
      <c r="BJ74" s="81">
        <v>7</v>
      </c>
      <c r="BK74" s="81"/>
      <c r="BL74" s="81">
        <v>5</v>
      </c>
      <c r="BM74" s="81"/>
      <c r="BN74" s="81">
        <v>6</v>
      </c>
      <c r="BO74" s="81"/>
      <c r="BP74" s="81">
        <v>5</v>
      </c>
      <c r="BQ74" s="81">
        <v>3</v>
      </c>
      <c r="BR74" s="81">
        <v>9</v>
      </c>
      <c r="BS74" s="81"/>
      <c r="BT74" s="81">
        <v>6</v>
      </c>
      <c r="BU74" s="121">
        <v>4</v>
      </c>
      <c r="BV74" s="81">
        <f>BT74*BT$4+BR74*BR$4+BP74*BP$4+BN74*BN$4+BL74*BL$4+BJ74*BJ$4+BH74*BH$4</f>
        <v>163</v>
      </c>
      <c r="BW74" s="82">
        <f>BV74/BV$4</f>
        <v>6.269230769230769</v>
      </c>
      <c r="BX74" s="82">
        <f>(BV74+BF74)/BX$4</f>
        <v>6.125</v>
      </c>
      <c r="BY74" s="148" t="s">
        <v>568</v>
      </c>
      <c r="BZ74" s="148" t="s">
        <v>522</v>
      </c>
      <c r="CA74" s="81">
        <v>6</v>
      </c>
      <c r="CB74" s="81"/>
      <c r="CC74" s="81">
        <v>7</v>
      </c>
      <c r="CD74" s="81"/>
      <c r="CE74" s="81">
        <v>6</v>
      </c>
      <c r="CF74" s="81"/>
      <c r="CG74" s="81">
        <v>7</v>
      </c>
      <c r="CH74" s="81">
        <v>4</v>
      </c>
      <c r="CI74" s="81">
        <v>6</v>
      </c>
      <c r="CJ74" s="81"/>
      <c r="CK74" s="81">
        <v>6</v>
      </c>
      <c r="CL74" s="81"/>
      <c r="CM74" s="81">
        <v>7</v>
      </c>
      <c r="CN74" s="81">
        <v>4</v>
      </c>
      <c r="CO74" s="81">
        <f>CM74*CM$4+CK74*CK$4+CI74*CI$4+CG74*CG$4+CE74*CE$4+CC74*CC$4+CA74*CA$4</f>
        <v>208</v>
      </c>
      <c r="CP74" s="82">
        <f>CO74/CO$4</f>
        <v>6.5</v>
      </c>
      <c r="CQ74" s="81">
        <v>5</v>
      </c>
      <c r="CR74" s="81"/>
      <c r="CS74" s="81">
        <v>7</v>
      </c>
      <c r="CT74" s="81"/>
      <c r="CU74" s="81">
        <v>6</v>
      </c>
      <c r="CV74" s="81"/>
      <c r="CW74" s="81">
        <v>8</v>
      </c>
      <c r="CX74" s="81"/>
      <c r="CY74" s="81">
        <v>3</v>
      </c>
      <c r="CZ74" s="81"/>
      <c r="DA74" s="81">
        <f>CY74*CY$4+CW74*CW$4+CU74*CU$4+CS74*CS$4+CQ74*CQ$4</f>
        <v>128</v>
      </c>
      <c r="DB74" s="82">
        <f>DA74/DA$4</f>
        <v>5.565217391304348</v>
      </c>
      <c r="DC74" s="82">
        <f>(DA74+CO74)/DC$4</f>
        <v>6.109090909090909</v>
      </c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</row>
    <row r="75" spans="1:120" ht="15.75">
      <c r="A75" s="4">
        <v>25</v>
      </c>
      <c r="B75" s="13" t="s">
        <v>374</v>
      </c>
      <c r="C75" s="24" t="s">
        <v>375</v>
      </c>
      <c r="D75" s="11">
        <v>33646</v>
      </c>
      <c r="E75" s="4" t="s">
        <v>48</v>
      </c>
      <c r="F75" s="13" t="s">
        <v>79</v>
      </c>
      <c r="G75" s="17" t="s">
        <v>35</v>
      </c>
      <c r="H75" s="81"/>
      <c r="I75" s="81"/>
      <c r="J75" s="81">
        <v>6</v>
      </c>
      <c r="K75" s="81"/>
      <c r="L75" s="81">
        <v>5</v>
      </c>
      <c r="M75" s="81"/>
      <c r="N75" s="81">
        <v>5</v>
      </c>
      <c r="O75" s="81"/>
      <c r="P75" s="81">
        <v>5</v>
      </c>
      <c r="Q75" s="81" t="s">
        <v>521</v>
      </c>
      <c r="R75" s="81">
        <v>6</v>
      </c>
      <c r="S75" s="81" t="s">
        <v>505</v>
      </c>
      <c r="T75" s="81">
        <v>7</v>
      </c>
      <c r="U75" s="81" t="s">
        <v>504</v>
      </c>
      <c r="V75" s="81">
        <f>T75*$T$4+R75*$R$4+P75*$P$4+N75*$N$4+L75*$L$4</f>
        <v>123</v>
      </c>
      <c r="W75" s="83">
        <f>V75/$V$4</f>
        <v>5.590909090909091</v>
      </c>
      <c r="X75" s="81"/>
      <c r="Y75" s="81" t="s">
        <v>503</v>
      </c>
      <c r="Z75" s="81">
        <v>6</v>
      </c>
      <c r="AA75" s="81"/>
      <c r="AB75" s="81">
        <v>5</v>
      </c>
      <c r="AC75" s="81"/>
      <c r="AD75" s="81">
        <v>5</v>
      </c>
      <c r="AE75" s="81"/>
      <c r="AF75" s="81">
        <v>3</v>
      </c>
      <c r="AG75" s="81">
        <v>2</v>
      </c>
      <c r="AH75" s="81">
        <v>6</v>
      </c>
      <c r="AI75" s="81"/>
      <c r="AJ75" s="81">
        <f>AH75*$AH$4+AF75*$AF$4+AD75*$AD$4+AB75*$AB$4+Z75*$Z$4+X75*$X$4</f>
        <v>98</v>
      </c>
      <c r="AK75" s="83">
        <f>AJ75/$AJ$4</f>
        <v>4.260869565217392</v>
      </c>
      <c r="AL75" s="83">
        <f>(AJ75+V75)/$AL$4</f>
        <v>4.911111111111111</v>
      </c>
      <c r="AM75" s="43" t="str">
        <f>IF(AL75&gt;=8.995,"XuÊt s¾c",IF(AL75&gt;=7.995,"Giái",IF(AL75&gt;=6.995,"Kh¸",IF(AL75&gt;=5.995,"TB Kh¸",IF(AL75&gt;=4.995,"Trung b×nh",IF(AL75&gt;=3.995,"YÕu",IF(AL75&lt;3.995,"KÐm")))))))</f>
        <v>YÕu</v>
      </c>
      <c r="AN75" s="81">
        <f>SUM((IF(L75&gt;=5,0,$L$4)),(IF(N75&gt;=5,0,$N$4)),(IF(P75&gt;=5,0,$P$4)),(IF(R75&gt;=5,0,$R$4)),,(IF(T75&gt;=5,0,$T$4)),(IF(X75&gt;=5,0,$X$4)),(IF(Z75&gt;=5,0,$Z$4)),,(IF(AB75&gt;=5,0,$AB$4)),(IF(AD75&gt;=5,0,$AD$4)),(IF(AF75&gt;=5,0,$AF$4)),,(IF(AH75&gt;=5,0,$AH$4)))</f>
        <v>8</v>
      </c>
      <c r="AO75" s="44" t="str">
        <f>IF($AL75&lt;3.495,"Th«i häc",IF($AL75&lt;4.995,"Ngõng häc",IF($AN75&gt;25,"Ngõng häc","Lªn líp")))</f>
        <v>Ngõng häc</v>
      </c>
      <c r="AP75" s="41">
        <v>5</v>
      </c>
      <c r="AQ75" s="81"/>
      <c r="AR75" s="81">
        <v>5</v>
      </c>
      <c r="AS75" s="81"/>
      <c r="AT75" s="81">
        <v>5</v>
      </c>
      <c r="AU75" s="81"/>
      <c r="AV75" s="81">
        <v>5</v>
      </c>
      <c r="AW75" s="81" t="s">
        <v>557</v>
      </c>
      <c r="AX75" s="81">
        <v>4</v>
      </c>
      <c r="AY75" s="81">
        <v>3</v>
      </c>
      <c r="AZ75" s="81">
        <v>2</v>
      </c>
      <c r="BA75" s="81">
        <v>2</v>
      </c>
      <c r="BB75" s="81">
        <v>2</v>
      </c>
      <c r="BC75" s="81">
        <v>2</v>
      </c>
      <c r="BD75" s="81">
        <v>7</v>
      </c>
      <c r="BE75" s="81"/>
      <c r="BF75" s="81">
        <f>BD75*BD$4+BB75*BB$4+AZ75*AZ$4+AX75*AX$4+AV75*AV$4+AT75*AT$4+AR75*AR$4+AP75*AP$4</f>
        <v>129</v>
      </c>
      <c r="BG75" s="96">
        <f>BF75/BF$4</f>
        <v>4.3</v>
      </c>
      <c r="BH75" s="81">
        <v>0</v>
      </c>
      <c r="BI75" s="81" t="s">
        <v>559</v>
      </c>
      <c r="BJ75" s="81"/>
      <c r="BK75" s="81" t="s">
        <v>559</v>
      </c>
      <c r="BL75" s="81">
        <v>5</v>
      </c>
      <c r="BM75" s="81">
        <v>2</v>
      </c>
      <c r="BN75" s="81">
        <v>4</v>
      </c>
      <c r="BO75" s="81">
        <v>4</v>
      </c>
      <c r="BP75" s="81">
        <v>5</v>
      </c>
      <c r="BQ75" s="81">
        <v>2</v>
      </c>
      <c r="BR75" s="81">
        <v>6</v>
      </c>
      <c r="BS75" s="81"/>
      <c r="BT75" s="81">
        <v>4</v>
      </c>
      <c r="BU75" s="121">
        <v>3</v>
      </c>
      <c r="BV75" s="81">
        <f>BT75*BT$4+BR75*BR$4+BP75*BP$4+BN75*BN$4+BL75*BL$4+BJ75*BJ$4+BH75*BH$4</f>
        <v>91</v>
      </c>
      <c r="BW75" s="82">
        <f>BV75/BV$4</f>
        <v>3.5</v>
      </c>
      <c r="BX75" s="82">
        <f>(BV75+BF75)/BX$4</f>
        <v>3.9285714285714284</v>
      </c>
      <c r="BY75" s="148" t="s">
        <v>515</v>
      </c>
      <c r="BZ75" s="148" t="s">
        <v>523</v>
      </c>
      <c r="CA75" s="81">
        <v>5</v>
      </c>
      <c r="CB75" s="81"/>
      <c r="CC75" s="81">
        <v>6</v>
      </c>
      <c r="CD75" s="81"/>
      <c r="CE75" s="81">
        <v>6</v>
      </c>
      <c r="CF75" s="81"/>
      <c r="CG75" s="81">
        <v>5</v>
      </c>
      <c r="CH75" s="81"/>
      <c r="CI75" s="81"/>
      <c r="CJ75" s="81" t="s">
        <v>503</v>
      </c>
      <c r="CK75" s="81">
        <v>4</v>
      </c>
      <c r="CL75" s="81">
        <v>4</v>
      </c>
      <c r="CM75" s="81">
        <v>5</v>
      </c>
      <c r="CN75" s="81"/>
      <c r="CO75" s="81">
        <f>CM75*CM$4+CK75*CK$4+CI75*CI$4+CG75*CG$4+CE75*CE$4+CC75*CC$4+CA75*CA$4</f>
        <v>142</v>
      </c>
      <c r="CP75" s="82">
        <f>CO75/CO$4</f>
        <v>4.4375</v>
      </c>
      <c r="CQ75" s="81">
        <v>5</v>
      </c>
      <c r="CR75" s="81"/>
      <c r="CS75" s="81">
        <v>6</v>
      </c>
      <c r="CT75" s="81"/>
      <c r="CU75" s="81">
        <v>5</v>
      </c>
      <c r="CV75" s="81"/>
      <c r="CW75" s="81">
        <v>5</v>
      </c>
      <c r="CX75" s="81"/>
      <c r="CY75" s="81">
        <v>6</v>
      </c>
      <c r="CZ75" s="81"/>
      <c r="DA75" s="81">
        <f>CY75*CY$4+CW75*CW$4+CU75*CU$4+CS75*CS$4+CQ75*CQ$4</f>
        <v>127</v>
      </c>
      <c r="DB75" s="82">
        <f>DA75/DA$4</f>
        <v>5.521739130434782</v>
      </c>
      <c r="DC75" s="82">
        <f>(DA75+CO75)/DC$4</f>
        <v>4.890909090909091</v>
      </c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</row>
    <row r="76" spans="1:120" ht="15.75">
      <c r="A76" s="4">
        <v>35</v>
      </c>
      <c r="B76" s="13" t="s">
        <v>389</v>
      </c>
      <c r="C76" s="24" t="s">
        <v>390</v>
      </c>
      <c r="D76" s="11">
        <v>33457</v>
      </c>
      <c r="E76" s="4" t="s">
        <v>48</v>
      </c>
      <c r="F76" s="13" t="s">
        <v>123</v>
      </c>
      <c r="G76" s="17" t="s">
        <v>35</v>
      </c>
      <c r="H76" s="81">
        <v>7</v>
      </c>
      <c r="I76" s="81"/>
      <c r="J76" s="81">
        <v>6</v>
      </c>
      <c r="K76" s="81"/>
      <c r="L76" s="81">
        <v>5</v>
      </c>
      <c r="M76" s="81"/>
      <c r="N76" s="81">
        <v>5</v>
      </c>
      <c r="O76" s="81"/>
      <c r="P76" s="81">
        <v>7</v>
      </c>
      <c r="Q76" s="81"/>
      <c r="R76" s="81">
        <v>5</v>
      </c>
      <c r="S76" s="81">
        <v>4</v>
      </c>
      <c r="T76" s="81">
        <v>7</v>
      </c>
      <c r="U76" s="81"/>
      <c r="V76" s="81">
        <f>T76*$T$4+R76*$R$4+P76*$P$4+N76*$N$4+L76*$L$4</f>
        <v>124</v>
      </c>
      <c r="W76" s="83">
        <f>V76/$V$4</f>
        <v>5.636363636363637</v>
      </c>
      <c r="X76" s="81"/>
      <c r="Y76" s="81" t="s">
        <v>503</v>
      </c>
      <c r="Z76" s="81">
        <v>7</v>
      </c>
      <c r="AA76" s="81"/>
      <c r="AB76" s="81">
        <v>6</v>
      </c>
      <c r="AC76" s="81"/>
      <c r="AD76" s="81">
        <v>5</v>
      </c>
      <c r="AE76" s="81"/>
      <c r="AF76" s="81">
        <v>5</v>
      </c>
      <c r="AG76" s="81">
        <v>3</v>
      </c>
      <c r="AH76" s="81">
        <v>5</v>
      </c>
      <c r="AI76" s="81"/>
      <c r="AJ76" s="81">
        <f>AH76*$AH$4+AF76*$AF$4+AD76*$AD$4+AB76*$AB$4+Z76*$Z$4+X76*$X$4</f>
        <v>110</v>
      </c>
      <c r="AK76" s="83">
        <f>AJ76/$AJ$4</f>
        <v>4.782608695652174</v>
      </c>
      <c r="AL76" s="83">
        <f>(AJ76+V76)/$AL$4</f>
        <v>5.2</v>
      </c>
      <c r="AM76" s="43" t="str">
        <f>IF(AL76&gt;=8.995,"XuÊt s¾c",IF(AL76&gt;=7.995,"Giái",IF(AL76&gt;=6.995,"Kh¸",IF(AL76&gt;=5.995,"TB Kh¸",IF(AL76&gt;=4.995,"Trung b×nh",IF(AL76&gt;=3.995,"YÕu",IF(AL76&lt;3.995,"KÐm")))))))</f>
        <v>Trung b×nh</v>
      </c>
      <c r="AN76" s="81">
        <f>SUM((IF(L76&gt;=5,0,$L$4)),(IF(N76&gt;=5,0,$N$4)),(IF(P76&gt;=5,0,$P$4)),(IF(R76&gt;=5,0,$R$4)),,(IF(T76&gt;=5,0,$T$4)),(IF(X76&gt;=5,0,$X$4)),(IF(Z76&gt;=5,0,$Z$4)),,(IF(AB76&gt;=5,0,$AB$4)),(IF(AD76&gt;=5,0,$AD$4)),(IF(AF76&gt;=5,0,$AF$4)),,(IF(AH76&gt;=5,0,$AH$4)))</f>
        <v>3</v>
      </c>
      <c r="AO76" s="44" t="str">
        <f>IF($AL76&lt;3.495,"Th«i häc",IF($AL76&lt;4.995,"Ngõng häc",IF($AN76&gt;25,"Ngõng häc","Lªn líp")))</f>
        <v>Lªn líp</v>
      </c>
      <c r="AP76" s="41">
        <v>8</v>
      </c>
      <c r="AR76" s="176">
        <v>6</v>
      </c>
      <c r="AT76" s="176">
        <v>5</v>
      </c>
      <c r="AV76" s="176">
        <v>6</v>
      </c>
      <c r="AX76" s="176">
        <v>6</v>
      </c>
      <c r="AZ76" s="176">
        <v>3</v>
      </c>
      <c r="BA76" s="71">
        <v>3</v>
      </c>
      <c r="BB76" s="176">
        <v>6</v>
      </c>
      <c r="BC76" s="71">
        <v>4</v>
      </c>
      <c r="BD76" s="176">
        <v>7</v>
      </c>
      <c r="BF76" s="81">
        <f>BD76*BD$4+BB76*BB$4+AZ76*AZ$4+AX76*AX$4+AV76*AV$4+AT76*AT$4+AR76*AR$4+AP76*AP$4</f>
        <v>176</v>
      </c>
      <c r="BG76" s="96">
        <f>BF76/BF$4</f>
        <v>5.866666666666666</v>
      </c>
      <c r="BH76" s="81">
        <v>6</v>
      </c>
      <c r="BJ76" s="81">
        <v>6</v>
      </c>
      <c r="BL76" s="81">
        <v>6</v>
      </c>
      <c r="BM76" s="71">
        <v>4</v>
      </c>
      <c r="BN76" s="81">
        <v>5</v>
      </c>
      <c r="BO76" s="71" t="s">
        <v>556</v>
      </c>
      <c r="BP76" s="81">
        <v>5</v>
      </c>
      <c r="BQ76" s="81"/>
      <c r="BR76" s="81">
        <v>7</v>
      </c>
      <c r="BS76" s="81"/>
      <c r="BT76" s="81">
        <v>6</v>
      </c>
      <c r="BV76" s="81">
        <f>BT76*BT$4+BR76*BR$4+BP76*BP$4+BN76*BN$4+BL76*BL$4+BJ76*BJ$4+BH76*BH$4</f>
        <v>150</v>
      </c>
      <c r="BW76" s="82">
        <f>BV76/BV$4</f>
        <v>5.769230769230769</v>
      </c>
      <c r="BX76" s="82">
        <f>(BV76+BF76)/BX$4</f>
        <v>5.821428571428571</v>
      </c>
      <c r="BY76" s="148" t="s">
        <v>513</v>
      </c>
      <c r="BZ76" s="148" t="s">
        <v>522</v>
      </c>
      <c r="CA76" s="81">
        <v>6</v>
      </c>
      <c r="CB76" s="119"/>
      <c r="CC76" s="81">
        <v>5</v>
      </c>
      <c r="CD76" s="119"/>
      <c r="CE76" s="81">
        <v>6</v>
      </c>
      <c r="CF76" s="175"/>
      <c r="CG76" s="81">
        <v>5</v>
      </c>
      <c r="CH76" s="175">
        <v>4</v>
      </c>
      <c r="CI76" s="81">
        <v>7</v>
      </c>
      <c r="CJ76" s="175"/>
      <c r="CK76" s="81">
        <v>5</v>
      </c>
      <c r="CL76" s="175"/>
      <c r="CM76" s="81">
        <v>5</v>
      </c>
      <c r="CN76" s="175">
        <v>4</v>
      </c>
      <c r="CO76" s="81">
        <f>CM76*CM$4+CK76*CK$4+CI76*CI$4+CG76*CG$4+CE76*CE$4+CC76*CC$4+CA76*CA$4</f>
        <v>175</v>
      </c>
      <c r="CP76" s="82">
        <f>CO76/CO$4</f>
        <v>5.46875</v>
      </c>
      <c r="CQ76" s="81">
        <v>5</v>
      </c>
      <c r="CR76" s="175">
        <v>3</v>
      </c>
      <c r="CS76" s="81">
        <v>5</v>
      </c>
      <c r="CT76" s="175"/>
      <c r="CU76" s="81">
        <v>6</v>
      </c>
      <c r="CV76" s="175"/>
      <c r="CW76" s="81">
        <v>6</v>
      </c>
      <c r="CX76" s="175"/>
      <c r="CY76" s="81">
        <v>5</v>
      </c>
      <c r="CZ76" s="119"/>
      <c r="DA76" s="81">
        <f>CY76*CY$4+CW76*CW$4+CU76*CU$4+CS76*CS$4+CQ76*CQ$4</f>
        <v>122</v>
      </c>
      <c r="DB76" s="82">
        <f>DA76/DA$4</f>
        <v>5.304347826086956</v>
      </c>
      <c r="DC76" s="82">
        <f>(DA76+CO76)/DC$4</f>
        <v>5.4</v>
      </c>
      <c r="DD76" s="175"/>
      <c r="DE76" s="81"/>
      <c r="DF76" s="175"/>
      <c r="DG76" s="81"/>
      <c r="DH76" s="175"/>
      <c r="DI76" s="81"/>
      <c r="DJ76" s="175"/>
      <c r="DK76" s="81"/>
      <c r="DL76" s="175"/>
      <c r="DM76" s="81"/>
      <c r="DN76" s="119"/>
      <c r="DO76" s="81"/>
      <c r="DP76" s="119"/>
    </row>
    <row r="77" spans="1:59" ht="15.75">
      <c r="A77" s="4"/>
      <c r="B77" s="13"/>
      <c r="C77" s="24"/>
      <c r="D77" s="11"/>
      <c r="E77" s="97"/>
      <c r="F77" s="98"/>
      <c r="G77" s="99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100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100"/>
      <c r="AL77" s="100"/>
      <c r="AM77" s="101"/>
      <c r="AN77" s="87"/>
      <c r="AO77" s="51"/>
      <c r="AP77" s="25"/>
      <c r="AR77" s="84"/>
      <c r="AT77" s="84"/>
      <c r="AV77" s="84"/>
      <c r="AX77" s="84"/>
      <c r="AZ77" s="84"/>
      <c r="BB77" s="84"/>
      <c r="BD77" s="84"/>
      <c r="BF77" s="87"/>
      <c r="BG77" s="102"/>
    </row>
    <row r="78" spans="1:59" ht="15.75">
      <c r="A78" s="4"/>
      <c r="B78" s="13"/>
      <c r="C78" s="24"/>
      <c r="D78" s="11"/>
      <c r="E78" s="97"/>
      <c r="F78" s="98"/>
      <c r="G78" s="99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100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100"/>
      <c r="AL78" s="100"/>
      <c r="AM78" s="101"/>
      <c r="AN78" s="87"/>
      <c r="AO78" s="51"/>
      <c r="AP78" s="25"/>
      <c r="AR78" s="84"/>
      <c r="AT78" s="84"/>
      <c r="AV78" s="84"/>
      <c r="AX78" s="84"/>
      <c r="AZ78" s="84"/>
      <c r="BB78" s="84"/>
      <c r="BD78" s="84"/>
      <c r="BF78" s="87"/>
      <c r="BG78" s="102"/>
    </row>
    <row r="79" spans="1:59" ht="15.75">
      <c r="A79" s="4"/>
      <c r="B79" s="13"/>
      <c r="C79" s="24"/>
      <c r="D79" s="11"/>
      <c r="E79" s="97"/>
      <c r="F79" s="98"/>
      <c r="G79" s="99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100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100"/>
      <c r="AL79" s="100"/>
      <c r="AM79" s="101"/>
      <c r="AN79" s="87"/>
      <c r="AO79" s="51"/>
      <c r="AP79" s="25"/>
      <c r="AR79" s="84"/>
      <c r="AT79" s="84"/>
      <c r="AV79" s="84"/>
      <c r="AX79" s="84"/>
      <c r="AZ79" s="84"/>
      <c r="BB79" s="84"/>
      <c r="BD79" s="84"/>
      <c r="BF79" s="87"/>
      <c r="BG79" s="102"/>
    </row>
    <row r="80" spans="1:59" ht="15.75">
      <c r="A80" s="4"/>
      <c r="B80" s="13"/>
      <c r="C80" s="24"/>
      <c r="D80" s="11"/>
      <c r="E80" s="97"/>
      <c r="F80" s="98"/>
      <c r="G80" s="99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100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100"/>
      <c r="AL80" s="100"/>
      <c r="AM80" s="101"/>
      <c r="AN80" s="87"/>
      <c r="AO80" s="51"/>
      <c r="AP80" s="25"/>
      <c r="AR80" s="84"/>
      <c r="AT80" s="84"/>
      <c r="AV80" s="84"/>
      <c r="AX80" s="84"/>
      <c r="AZ80" s="84"/>
      <c r="BB80" s="84"/>
      <c r="BD80" s="84"/>
      <c r="BF80" s="87"/>
      <c r="BG80" s="102"/>
    </row>
    <row r="81" spans="1:59" ht="15.75">
      <c r="A81" s="4"/>
      <c r="B81" s="13"/>
      <c r="C81" s="24"/>
      <c r="D81" s="11"/>
      <c r="E81" s="97"/>
      <c r="F81" s="98"/>
      <c r="G81" s="99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100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100"/>
      <c r="AL81" s="100"/>
      <c r="AM81" s="101"/>
      <c r="AN81" s="87"/>
      <c r="AO81" s="51"/>
      <c r="AP81" s="25"/>
      <c r="AR81" s="84"/>
      <c r="AT81" s="84"/>
      <c r="AV81" s="84"/>
      <c r="AX81" s="84"/>
      <c r="AZ81" s="84"/>
      <c r="BB81" s="84"/>
      <c r="BD81" s="84"/>
      <c r="BF81" s="87"/>
      <c r="BG81" s="102"/>
    </row>
    <row r="82" spans="1:59" ht="15.75">
      <c r="A82" s="4"/>
      <c r="B82" s="13"/>
      <c r="C82" s="24"/>
      <c r="D82" s="11"/>
      <c r="E82" s="97"/>
      <c r="F82" s="98"/>
      <c r="G82" s="99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100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100"/>
      <c r="AL82" s="100"/>
      <c r="AM82" s="101"/>
      <c r="AN82" s="87"/>
      <c r="AO82" s="51"/>
      <c r="AP82" s="25"/>
      <c r="AR82" s="84"/>
      <c r="AT82" s="84"/>
      <c r="AV82" s="84"/>
      <c r="AX82" s="84"/>
      <c r="AZ82" s="84"/>
      <c r="BB82" s="84"/>
      <c r="BD82" s="84"/>
      <c r="BF82" s="87"/>
      <c r="BG82" s="102"/>
    </row>
    <row r="83" spans="1:59" ht="15.75">
      <c r="A83" s="4"/>
      <c r="B83" s="13"/>
      <c r="C83" s="24"/>
      <c r="D83" s="11"/>
      <c r="E83" s="97"/>
      <c r="F83" s="98"/>
      <c r="G83" s="99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100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100"/>
      <c r="AL83" s="100"/>
      <c r="AM83" s="101"/>
      <c r="AN83" s="87"/>
      <c r="AO83" s="51"/>
      <c r="AP83" s="25"/>
      <c r="AR83" s="84"/>
      <c r="AT83" s="84"/>
      <c r="AV83" s="84"/>
      <c r="AX83" s="84"/>
      <c r="AZ83" s="84"/>
      <c r="BB83" s="84"/>
      <c r="BD83" s="84"/>
      <c r="BF83" s="87"/>
      <c r="BG83" s="102"/>
    </row>
    <row r="84" spans="1:59" ht="15.75">
      <c r="A84" s="4"/>
      <c r="B84" s="13"/>
      <c r="C84" s="24"/>
      <c r="D84" s="11"/>
      <c r="E84" s="97"/>
      <c r="F84" s="98"/>
      <c r="G84" s="99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100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100"/>
      <c r="AL84" s="100"/>
      <c r="AM84" s="101"/>
      <c r="AN84" s="87"/>
      <c r="AO84" s="51"/>
      <c r="AP84" s="25"/>
      <c r="AR84" s="84"/>
      <c r="AT84" s="84"/>
      <c r="AV84" s="84"/>
      <c r="AX84" s="84"/>
      <c r="AZ84" s="84"/>
      <c r="BB84" s="84"/>
      <c r="BD84" s="84"/>
      <c r="BF84" s="87"/>
      <c r="BG84" s="102"/>
    </row>
    <row r="85" spans="1:7" ht="15.75">
      <c r="A85" s="55">
        <v>9</v>
      </c>
      <c r="B85" s="13" t="s">
        <v>134</v>
      </c>
      <c r="C85" s="24" t="s">
        <v>212</v>
      </c>
      <c r="D85" s="11">
        <v>33855</v>
      </c>
      <c r="E85" s="7"/>
      <c r="F85" s="5"/>
      <c r="G85" s="10"/>
    </row>
    <row r="86" spans="1:41" ht="15.75">
      <c r="A86" s="55">
        <v>11</v>
      </c>
      <c r="B86" s="13" t="s">
        <v>153</v>
      </c>
      <c r="C86" s="24" t="s">
        <v>138</v>
      </c>
      <c r="D86" s="11">
        <v>33707</v>
      </c>
      <c r="E86" s="4" t="s">
        <v>101</v>
      </c>
      <c r="F86" s="13" t="s">
        <v>20</v>
      </c>
      <c r="G86" s="17" t="s">
        <v>62</v>
      </c>
      <c r="H86" s="81"/>
      <c r="I86" s="81"/>
      <c r="J86" s="81"/>
      <c r="K86" s="81"/>
      <c r="L86" s="81"/>
      <c r="M86" s="81" t="s">
        <v>507</v>
      </c>
      <c r="N86" s="81"/>
      <c r="O86" s="81"/>
      <c r="P86" s="81"/>
      <c r="Q86" s="81" t="s">
        <v>507</v>
      </c>
      <c r="R86" s="81"/>
      <c r="S86" s="81" t="s">
        <v>507</v>
      </c>
      <c r="T86" s="81"/>
      <c r="U86" s="81" t="s">
        <v>507</v>
      </c>
      <c r="V86" s="81">
        <f>T86*$T$4+R86*$R$4+P86*$P$4+N86*$N$4+L86*$L$4</f>
        <v>0</v>
      </c>
      <c r="W86" s="83">
        <f>V86/$V$4</f>
        <v>0</v>
      </c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>
        <f>AH86*$AH$4+AF86*$AF$4+AD86*$AD$4+AB86*$AB$4+Z86*$Z$4+X86*$X$4</f>
        <v>0</v>
      </c>
      <c r="AK86" s="83">
        <f>AJ86/$AJ$4</f>
        <v>0</v>
      </c>
      <c r="AL86" s="60" t="s">
        <v>510</v>
      </c>
      <c r="AM86" s="61">
        <f>COUNTIF($AM$5:$AM$76,"Giái")</f>
        <v>0</v>
      </c>
      <c r="AN86" s="203" t="s">
        <v>522</v>
      </c>
      <c r="AO86" s="203"/>
    </row>
    <row r="87" spans="1:41" ht="15.75">
      <c r="A87" s="7"/>
      <c r="B87" s="5"/>
      <c r="C87" s="5"/>
      <c r="D87" s="31"/>
      <c r="E87" s="7"/>
      <c r="F87" s="5"/>
      <c r="G87" s="10"/>
      <c r="AL87" s="62" t="s">
        <v>511</v>
      </c>
      <c r="AM87" s="63">
        <f>COUNTIF($AM$5:$AM$76,"Kh¸")</f>
        <v>2</v>
      </c>
      <c r="AN87" s="204">
        <f>COUNTIF($AO$5:$AO$76,"Lªn líp")</f>
        <v>71</v>
      </c>
      <c r="AO87" s="204"/>
    </row>
    <row r="88" spans="4:41" ht="15.75">
      <c r="D88" s="93"/>
      <c r="V88" s="85" t="s">
        <v>516</v>
      </c>
      <c r="W88" s="86">
        <f>COUNTIF($W$5:$W$76,"&gt;=8,995")</f>
        <v>0</v>
      </c>
      <c r="AL88" s="62" t="s">
        <v>512</v>
      </c>
      <c r="AM88" s="63">
        <f>COUNTIF($AM$5:$AM$76,"TB Kh¸")</f>
        <v>48</v>
      </c>
      <c r="AN88" s="205" t="s">
        <v>523</v>
      </c>
      <c r="AO88" s="205"/>
    </row>
    <row r="89" spans="22:41" ht="15.75">
      <c r="V89" s="85" t="s">
        <v>510</v>
      </c>
      <c r="W89" s="86">
        <f>COUNTIF($W$5:$W$76,"&gt;=7,995")-W88</f>
        <v>0</v>
      </c>
      <c r="AL89" s="62" t="s">
        <v>524</v>
      </c>
      <c r="AM89" s="63">
        <f>COUNTIF($AM$5:$AM$76,"Trung b×nh")</f>
        <v>21</v>
      </c>
      <c r="AN89" s="206">
        <f>COUNTIF($AO$5:$AO$76,"Ngõng häc")</f>
        <v>1</v>
      </c>
      <c r="AO89" s="206"/>
    </row>
    <row r="90" spans="22:41" ht="15.75">
      <c r="V90" s="85" t="s">
        <v>511</v>
      </c>
      <c r="W90" s="86">
        <f>COUNTIF($W$5:$W$76,"&gt;=6,995")-W89-W88</f>
        <v>2</v>
      </c>
      <c r="AL90" s="62" t="s">
        <v>514</v>
      </c>
      <c r="AM90" s="63">
        <f>COUNTIF($AM$5:$AM$76,"YÕu")</f>
        <v>1</v>
      </c>
      <c r="AN90" s="205" t="s">
        <v>509</v>
      </c>
      <c r="AO90" s="205"/>
    </row>
    <row r="91" spans="22:41" ht="15.75">
      <c r="V91" s="85" t="s">
        <v>512</v>
      </c>
      <c r="W91" s="86">
        <f>COUNTIF($W$5:$W$76,"&gt;=5,995")-W90-W89-W88</f>
        <v>38</v>
      </c>
      <c r="AL91" s="64" t="s">
        <v>515</v>
      </c>
      <c r="AM91" s="65">
        <f>COUNTIF($AM$5:$AM$76,"KÐm")</f>
        <v>0</v>
      </c>
      <c r="AN91" s="190">
        <f>COUNTIF($AO$5:$AO$76,"Th«i häc")</f>
        <v>0</v>
      </c>
      <c r="AO91" s="190"/>
    </row>
    <row r="92" spans="22:41" ht="15.75">
      <c r="V92" s="85" t="s">
        <v>513</v>
      </c>
      <c r="W92" s="86">
        <f>COUNTIF($W$5:$W$76,"&gt;=4,995")-W91-W90-W89-W88</f>
        <v>32</v>
      </c>
      <c r="AL92" s="66" t="s">
        <v>481</v>
      </c>
      <c r="AM92" s="187">
        <f>SUM(AM86:AM91)</f>
        <v>72</v>
      </c>
      <c r="AN92" s="188"/>
      <c r="AO92" s="189"/>
    </row>
    <row r="93" spans="22:23" ht="15.75">
      <c r="V93" s="85" t="s">
        <v>514</v>
      </c>
      <c r="W93" s="86">
        <f>COUNTIF($W$5:$W$76,"&gt;=3,995")-W92-W91-W90-W89-W88</f>
        <v>0</v>
      </c>
    </row>
    <row r="94" spans="5:41" ht="15.75">
      <c r="E94" s="4" t="s">
        <v>101</v>
      </c>
      <c r="F94" s="13" t="s">
        <v>19</v>
      </c>
      <c r="G94" s="17" t="s">
        <v>68</v>
      </c>
      <c r="H94" s="81">
        <v>7</v>
      </c>
      <c r="I94" s="81"/>
      <c r="J94" s="81">
        <v>5</v>
      </c>
      <c r="K94" s="81"/>
      <c r="L94" s="81">
        <v>7</v>
      </c>
      <c r="M94" s="81"/>
      <c r="N94" s="81">
        <v>6</v>
      </c>
      <c r="O94" s="81"/>
      <c r="P94" s="81">
        <v>6</v>
      </c>
      <c r="Q94" s="81"/>
      <c r="R94" s="81">
        <v>7</v>
      </c>
      <c r="S94" s="81"/>
      <c r="T94" s="81">
        <v>7</v>
      </c>
      <c r="U94" s="81"/>
      <c r="V94" s="81">
        <f>T94*$T$4+R94*$R$4+P94*$P$4+N94*$N$4+L94*$L$4</f>
        <v>148</v>
      </c>
      <c r="W94" s="83">
        <f>V94/$V$4</f>
        <v>6.7272727272727275</v>
      </c>
      <c r="X94" s="81">
        <v>8</v>
      </c>
      <c r="Y94" s="81"/>
      <c r="Z94" s="81">
        <v>7</v>
      </c>
      <c r="AA94" s="81"/>
      <c r="AB94" s="81">
        <v>6</v>
      </c>
      <c r="AC94" s="81"/>
      <c r="AD94" s="81">
        <v>6</v>
      </c>
      <c r="AE94" s="81"/>
      <c r="AF94" s="81">
        <v>6</v>
      </c>
      <c r="AG94" s="81"/>
      <c r="AH94" s="81">
        <v>8</v>
      </c>
      <c r="AI94" s="81"/>
      <c r="AJ94" s="81">
        <f>AH94*$AH$4+AF94*$AF$4+AD94*$AD$4+AB94*$AB$4+Z94*$Z$4+X94*$X$4</f>
        <v>157</v>
      </c>
      <c r="AK94" s="83">
        <f>AJ94/$AJ$4</f>
        <v>6.826086956521739</v>
      </c>
      <c r="AL94" s="83">
        <f>(AJ94+V94)/$AL$4</f>
        <v>6.777777777777778</v>
      </c>
      <c r="AM94" s="43" t="str">
        <f>IF(AL94&gt;=8.995,"XuÊt s¾c",IF(AL94&gt;=7.995,"Giái",IF(AL94&gt;=6.995,"Kh¸",IF(AL94&gt;=5.995,"TB Kh¸",IF(AL94&gt;=4.995,"Trung b×nh",IF(AL94&gt;=3.995,"YÕu",IF(AL94&lt;3.995,"KÐm")))))))</f>
        <v>TB Kh¸</v>
      </c>
      <c r="AN94" s="81">
        <f>SUM((IF(L94&gt;=5,0,$L$4)),(IF(N94&gt;=5,0,$N$4)),(IF(P94&gt;=5,0,$P$4)),(IF(R94&gt;=5,0,$R$4)),,(IF(T94&gt;=5,0,$T$4)),(IF(X94&gt;=5,0,$X$4)),(IF(Z94&gt;=5,0,$Z$4)),,(IF(AB94&gt;=5,0,$AB$4)),(IF(AD94&gt;=5,0,$AD$4)),(IF(AF94&gt;=5,0,$AF$4)),,(IF(AH94&gt;=5,0,$AH$4)))</f>
        <v>0</v>
      </c>
      <c r="AO94" s="44" t="str">
        <f>IF($AL94&lt;3.495,"Th«i häc",IF($AL94&lt;4.995,"Ngõng häc",IF($AN94&gt;25,"Ngõng häc","Lªn líp")))</f>
        <v>Lªn líp</v>
      </c>
    </row>
    <row r="95" spans="22:23" ht="15.75">
      <c r="V95" s="85" t="s">
        <v>515</v>
      </c>
      <c r="W95" s="86">
        <f>COUNTIF($W$5:$W$76,"&lt;3,995")</f>
        <v>0</v>
      </c>
    </row>
    <row r="96" spans="22:23" ht="15.75">
      <c r="V96" s="85" t="s">
        <v>481</v>
      </c>
      <c r="W96" s="86">
        <f>SUM(W88:W95)</f>
        <v>78.72727272727273</v>
      </c>
    </row>
    <row r="117" spans="64:70" ht="15.75">
      <c r="BL117" s="225" t="s">
        <v>353</v>
      </c>
      <c r="BM117" s="225"/>
      <c r="BN117" s="225"/>
      <c r="BO117" s="225"/>
      <c r="BP117" s="225"/>
      <c r="BQ117" s="225"/>
      <c r="BR117" s="225"/>
    </row>
    <row r="118" spans="64:70" ht="15.75">
      <c r="BL118" s="230" t="s">
        <v>50</v>
      </c>
      <c r="BM118" s="230"/>
      <c r="BN118" s="230"/>
      <c r="BO118" s="230"/>
      <c r="BP118" s="230"/>
      <c r="BQ118" s="230"/>
      <c r="BR118" s="230"/>
    </row>
  </sheetData>
  <mergeCells count="77">
    <mergeCell ref="AP1:BX1"/>
    <mergeCell ref="F4:G4"/>
    <mergeCell ref="A1:G1"/>
    <mergeCell ref="BL117:BR117"/>
    <mergeCell ref="L2:M2"/>
    <mergeCell ref="N2:O2"/>
    <mergeCell ref="X3:Y3"/>
    <mergeCell ref="Z3:AA3"/>
    <mergeCell ref="P2:Q2"/>
    <mergeCell ref="R2:S2"/>
    <mergeCell ref="A2:A4"/>
    <mergeCell ref="B2:C4"/>
    <mergeCell ref="X2:Y2"/>
    <mergeCell ref="Z2:AA2"/>
    <mergeCell ref="H2:I2"/>
    <mergeCell ref="J2:K2"/>
    <mergeCell ref="R3:S3"/>
    <mergeCell ref="T3:U3"/>
    <mergeCell ref="N3:O3"/>
    <mergeCell ref="T2:U2"/>
    <mergeCell ref="BL118:BR118"/>
    <mergeCell ref="D2:D4"/>
    <mergeCell ref="AB2:AC2"/>
    <mergeCell ref="AD2:AE2"/>
    <mergeCell ref="AJ2:AJ3"/>
    <mergeCell ref="AK2:AK4"/>
    <mergeCell ref="W2:W4"/>
    <mergeCell ref="H3:I3"/>
    <mergeCell ref="J3:K3"/>
    <mergeCell ref="L3:M3"/>
    <mergeCell ref="V2:V3"/>
    <mergeCell ref="P3:Q3"/>
    <mergeCell ref="AN2:AO4"/>
    <mergeCell ref="AP2:AQ2"/>
    <mergeCell ref="AB3:AC3"/>
    <mergeCell ref="AD3:AE3"/>
    <mergeCell ref="AL2:AL3"/>
    <mergeCell ref="AM2:AM4"/>
    <mergeCell ref="AF3:AG3"/>
    <mergeCell ref="AH3:AI3"/>
    <mergeCell ref="AF2:AG2"/>
    <mergeCell ref="AH2:AI2"/>
    <mergeCell ref="AN90:AO90"/>
    <mergeCell ref="AN91:AO91"/>
    <mergeCell ref="AM92:AO92"/>
    <mergeCell ref="AN86:AO86"/>
    <mergeCell ref="AN87:AO87"/>
    <mergeCell ref="AN88:AO88"/>
    <mergeCell ref="AN89:AO89"/>
    <mergeCell ref="BL2:BM2"/>
    <mergeCell ref="BL3:BM3"/>
    <mergeCell ref="AX2:AY2"/>
    <mergeCell ref="AZ2:BA2"/>
    <mergeCell ref="BB2:BC2"/>
    <mergeCell ref="BH2:BI2"/>
    <mergeCell ref="BJ3:BK3"/>
    <mergeCell ref="BJ2:BK2"/>
    <mergeCell ref="AX3:AY3"/>
    <mergeCell ref="AZ3:BA3"/>
    <mergeCell ref="BR3:BS3"/>
    <mergeCell ref="BT3:BU3"/>
    <mergeCell ref="BP2:BQ2"/>
    <mergeCell ref="BP3:BQ3"/>
    <mergeCell ref="AP3:AQ3"/>
    <mergeCell ref="AR3:AS3"/>
    <mergeCell ref="AT3:AU3"/>
    <mergeCell ref="AV3:AW3"/>
    <mergeCell ref="CY2:CZ2"/>
    <mergeCell ref="AR2:AS2"/>
    <mergeCell ref="AT2:AU2"/>
    <mergeCell ref="BB3:BC3"/>
    <mergeCell ref="BH3:BI3"/>
    <mergeCell ref="AV2:AW2"/>
    <mergeCell ref="BN2:BO2"/>
    <mergeCell ref="BR2:BS2"/>
    <mergeCell ref="BT2:BU2"/>
    <mergeCell ref="BN3:BO3"/>
  </mergeCells>
  <conditionalFormatting sqref="DM5:DM76 DO5:DO76 DK5:DK76 DE5:DE76 DG5:DG76 DI5:DI76 L86 R86 J86 T86 AD86 Z86 AF86 AH86 AB86 X86 P86 N86 H86 L94 R94 J94 T94 AD94 Z94 AF94 AH94 AB94 X94 P94 N94 H94 AZ5:AZ76 AT5:AT76 J5:J76 P5:P76 H5:H76 N5:N76 Z5:Z76 AF5:AF76 AH5:AH76 AB5:AB76 X5:X76 T5:T76 R5:R76 L5:L76 CP5:CQ76 AX5:AX76 BB5:BB76 AR5:AR76 AP5:AP76 AV5:AV76 BH5:BH76 BJ5:BJ76 BL5:BL76 BN5:BN76 BT5:BT76 BR5:BR76 BP5:BP76 BW5:CA76 CC5:CC76 CY5:CY76 CE5:CE76 CG5:CG76 CI5:CI76 CK5:CK76 CM5:CM76 CS5:CS76 CU5:CU76 CW5:CW76 AD5:AD76 DB5:DC76">
    <cfRule type="cellIs" priority="1" dxfId="0" operator="lessThan" stopIfTrue="1">
      <formula>5</formula>
    </cfRule>
  </conditionalFormatting>
  <conditionalFormatting sqref="W86 AK86 W94 AK94 W5:W76 AK5:AK76">
    <cfRule type="cellIs" priority="2" dxfId="1" operator="lessThan" stopIfTrue="1">
      <formula>4.995</formula>
    </cfRule>
  </conditionalFormatting>
  <conditionalFormatting sqref="AL94 AL5:AL76">
    <cfRule type="cellIs" priority="3" dxfId="2" operator="lessThan" stopIfTrue="1">
      <formula>4.995</formula>
    </cfRule>
  </conditionalFormatting>
  <conditionalFormatting sqref="AO94 AO5:AO76">
    <cfRule type="cellIs" priority="4" dxfId="3" operator="notEqual" stopIfTrue="1">
      <formula>"Lªn líp"</formula>
    </cfRule>
  </conditionalFormatting>
  <conditionalFormatting sqref="AP77:BB84">
    <cfRule type="cellIs" priority="5" dxfId="5" operator="lessThan" stopIfTrue="1">
      <formula>5</formula>
    </cfRule>
  </conditionalFormatting>
  <conditionalFormatting sqref="H77:H84 J77:J84 L77:L84 P77:P84 R77:R84 N77:N84 T77:T84 W77:X84 Z77:AH84 AK77:AL84 AO77:AO84">
    <cfRule type="cellIs" priority="6" dxfId="4" operator="lessThan" stopIfTrue="1">
      <formula>5</formula>
    </cfRule>
  </conditionalFormatting>
  <printOptions/>
  <pageMargins left="0.24" right="0.16" top="0.2" bottom="0.2" header="0.2" footer="0.2"/>
  <pageSetup horizontalDpi="600" verticalDpi="600" orientation="landscape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Q77"/>
  <sheetViews>
    <sheetView zoomScale="115" zoomScaleNormal="115" workbookViewId="0" topLeftCell="A1">
      <pane xSplit="4" ySplit="4" topLeftCell="CQ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C49" sqref="DC49"/>
    </sheetView>
  </sheetViews>
  <sheetFormatPr defaultColWidth="9.140625" defaultRowHeight="12.75"/>
  <cols>
    <col min="1" max="1" width="6.00390625" style="7" customWidth="1"/>
    <col min="2" max="2" width="16.00390625" style="5" customWidth="1"/>
    <col min="3" max="3" width="9.140625" style="5" customWidth="1"/>
    <col min="4" max="4" width="11.28125" style="7" bestFit="1" customWidth="1"/>
    <col min="5" max="5" width="7.421875" style="7" customWidth="1"/>
    <col min="6" max="6" width="13.28125" style="6" customWidth="1"/>
    <col min="7" max="7" width="12.8515625" style="10" customWidth="1"/>
    <col min="8" max="19" width="4.7109375" style="0" customWidth="1"/>
    <col min="20" max="21" width="6.7109375" style="0" customWidth="1"/>
    <col min="22" max="33" width="4.7109375" style="0" customWidth="1"/>
    <col min="34" max="36" width="6.7109375" style="0" customWidth="1"/>
    <col min="37" max="37" width="11.00390625" style="0" customWidth="1"/>
    <col min="38" max="38" width="4.57421875" style="0" customWidth="1"/>
    <col min="39" max="39" width="15.00390625" style="0" customWidth="1"/>
    <col min="40" max="57" width="3.00390625" style="0" customWidth="1"/>
    <col min="58" max="58" width="4.7109375" style="0" customWidth="1"/>
    <col min="59" max="59" width="5.140625" style="0" customWidth="1"/>
    <col min="60" max="73" width="3.28125" style="0" customWidth="1"/>
    <col min="74" max="74" width="4.8515625" style="5" customWidth="1"/>
    <col min="75" max="75" width="4.57421875" style="5" customWidth="1"/>
    <col min="76" max="78" width="5.421875" style="5" customWidth="1"/>
    <col min="79" max="92" width="4.00390625" style="5" customWidth="1"/>
    <col min="93" max="93" width="4.7109375" style="5" customWidth="1"/>
    <col min="94" max="94" width="5.421875" style="5" customWidth="1"/>
    <col min="95" max="104" width="4.00390625" style="5" customWidth="1"/>
    <col min="105" max="105" width="5.28125" style="5" customWidth="1"/>
    <col min="106" max="106" width="5.421875" style="5" customWidth="1"/>
    <col min="107" max="107" width="9.421875" style="5" customWidth="1"/>
    <col min="108" max="120" width="4.00390625" style="5" customWidth="1"/>
    <col min="121" max="16384" width="9.140625" style="5" customWidth="1"/>
  </cols>
  <sheetData>
    <row r="1" spans="1:76" ht="18">
      <c r="A1" s="214" t="s">
        <v>432</v>
      </c>
      <c r="B1" s="214"/>
      <c r="C1" s="214"/>
      <c r="D1" s="214"/>
      <c r="E1" s="214"/>
      <c r="F1" s="214"/>
      <c r="G1" s="214"/>
      <c r="H1" s="1"/>
      <c r="J1" s="1"/>
      <c r="L1" s="1"/>
      <c r="N1" s="1"/>
      <c r="P1" s="1"/>
      <c r="R1" s="1"/>
      <c r="V1" s="1"/>
      <c r="X1" s="1"/>
      <c r="Z1" s="1"/>
      <c r="AB1" s="1"/>
      <c r="AD1" s="1"/>
      <c r="AF1" s="1"/>
      <c r="AN1" s="212" t="s">
        <v>576</v>
      </c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</row>
    <row r="2" spans="1:120" ht="15" customHeight="1">
      <c r="A2" s="215"/>
      <c r="B2" s="215"/>
      <c r="C2" s="215"/>
      <c r="D2" s="215"/>
      <c r="E2" s="215"/>
      <c r="F2" s="215"/>
      <c r="G2" s="216"/>
      <c r="H2" s="196" t="s">
        <v>478</v>
      </c>
      <c r="I2" s="197"/>
      <c r="J2" s="196" t="s">
        <v>479</v>
      </c>
      <c r="K2" s="197"/>
      <c r="L2" s="196" t="s">
        <v>480</v>
      </c>
      <c r="M2" s="197"/>
      <c r="N2" s="196" t="s">
        <v>496</v>
      </c>
      <c r="O2" s="197"/>
      <c r="P2" s="196" t="s">
        <v>498</v>
      </c>
      <c r="Q2" s="197"/>
      <c r="R2" s="196" t="s">
        <v>491</v>
      </c>
      <c r="S2" s="197"/>
      <c r="T2" s="210" t="s">
        <v>481</v>
      </c>
      <c r="U2" s="207" t="s">
        <v>482</v>
      </c>
      <c r="V2" s="196" t="s">
        <v>488</v>
      </c>
      <c r="W2" s="197"/>
      <c r="X2" s="196" t="s">
        <v>17</v>
      </c>
      <c r="Y2" s="197"/>
      <c r="Z2" s="196" t="s">
        <v>491</v>
      </c>
      <c r="AA2" s="197"/>
      <c r="AB2" s="196" t="s">
        <v>490</v>
      </c>
      <c r="AC2" s="197"/>
      <c r="AD2" s="196" t="s">
        <v>483</v>
      </c>
      <c r="AE2" s="197"/>
      <c r="AF2" s="196" t="s">
        <v>493</v>
      </c>
      <c r="AG2" s="197"/>
      <c r="AH2" s="210" t="s">
        <v>481</v>
      </c>
      <c r="AI2" s="207" t="s">
        <v>484</v>
      </c>
      <c r="AJ2" s="207" t="s">
        <v>485</v>
      </c>
      <c r="AK2" s="217" t="s">
        <v>486</v>
      </c>
      <c r="AL2" s="200" t="s">
        <v>487</v>
      </c>
      <c r="AM2" s="200"/>
      <c r="AN2" s="196" t="s">
        <v>489</v>
      </c>
      <c r="AO2" s="197"/>
      <c r="AP2" s="196" t="s">
        <v>491</v>
      </c>
      <c r="AQ2" s="197"/>
      <c r="AR2" s="196" t="s">
        <v>525</v>
      </c>
      <c r="AS2" s="197"/>
      <c r="AT2" s="196" t="s">
        <v>531</v>
      </c>
      <c r="AU2" s="197"/>
      <c r="AV2" s="196" t="s">
        <v>546</v>
      </c>
      <c r="AW2" s="197"/>
      <c r="AX2" s="196" t="s">
        <v>526</v>
      </c>
      <c r="AY2" s="197"/>
      <c r="AZ2" s="196" t="s">
        <v>536</v>
      </c>
      <c r="BA2" s="197"/>
      <c r="BB2" s="196" t="s">
        <v>525</v>
      </c>
      <c r="BC2" s="197"/>
      <c r="BD2" s="196" t="s">
        <v>529</v>
      </c>
      <c r="BE2" s="197"/>
      <c r="BF2" s="67" t="s">
        <v>481</v>
      </c>
      <c r="BG2" s="67" t="s">
        <v>553</v>
      </c>
      <c r="BH2" s="196" t="s">
        <v>489</v>
      </c>
      <c r="BI2" s="197"/>
      <c r="BJ2" s="196" t="s">
        <v>525</v>
      </c>
      <c r="BK2" s="197"/>
      <c r="BL2" s="196" t="s">
        <v>535</v>
      </c>
      <c r="BM2" s="197"/>
      <c r="BN2" s="196" t="s">
        <v>488</v>
      </c>
      <c r="BO2" s="197"/>
      <c r="BP2" s="196" t="s">
        <v>488</v>
      </c>
      <c r="BQ2" s="197"/>
      <c r="BR2" s="196" t="s">
        <v>541</v>
      </c>
      <c r="BS2" s="197"/>
      <c r="BT2" s="196" t="s">
        <v>543</v>
      </c>
      <c r="BU2" s="197"/>
      <c r="BV2" s="108" t="s">
        <v>481</v>
      </c>
      <c r="BW2" s="109" t="s">
        <v>553</v>
      </c>
      <c r="BX2" s="109" t="s">
        <v>553</v>
      </c>
      <c r="BY2" s="109" t="s">
        <v>569</v>
      </c>
      <c r="BZ2" s="109" t="s">
        <v>571</v>
      </c>
      <c r="CA2" s="106" t="s">
        <v>579</v>
      </c>
      <c r="CB2" s="106"/>
      <c r="CC2" s="106" t="s">
        <v>580</v>
      </c>
      <c r="CD2" s="106"/>
      <c r="CE2" s="106" t="s">
        <v>581</v>
      </c>
      <c r="CF2" s="106"/>
      <c r="CG2" s="106" t="s">
        <v>582</v>
      </c>
      <c r="CH2" s="106"/>
      <c r="CI2" s="106" t="s">
        <v>584</v>
      </c>
      <c r="CJ2" s="106"/>
      <c r="CK2" s="106" t="s">
        <v>585</v>
      </c>
      <c r="CL2" s="106"/>
      <c r="CM2" s="106" t="s">
        <v>582</v>
      </c>
      <c r="CN2" s="106"/>
      <c r="CO2" s="106" t="s">
        <v>481</v>
      </c>
      <c r="CP2" s="106" t="s">
        <v>553</v>
      </c>
      <c r="CQ2" s="106" t="s">
        <v>587</v>
      </c>
      <c r="CR2" s="106"/>
      <c r="CS2" s="106" t="s">
        <v>588</v>
      </c>
      <c r="CT2" s="106"/>
      <c r="CU2" s="106" t="s">
        <v>589</v>
      </c>
      <c r="CV2" s="106"/>
      <c r="CW2" s="106" t="s">
        <v>591</v>
      </c>
      <c r="CX2" s="106"/>
      <c r="CY2" s="220" t="s">
        <v>596</v>
      </c>
      <c r="CZ2" s="216"/>
      <c r="DA2" s="181" t="s">
        <v>599</v>
      </c>
      <c r="DB2" s="106" t="s">
        <v>553</v>
      </c>
      <c r="DC2" s="106" t="s">
        <v>553</v>
      </c>
      <c r="DD2" s="179"/>
      <c r="DE2" s="125"/>
      <c r="DF2" s="179"/>
      <c r="DG2" s="125"/>
      <c r="DH2" s="179"/>
      <c r="DI2" s="125"/>
      <c r="DJ2" s="179"/>
      <c r="DK2" s="125"/>
      <c r="DL2" s="179"/>
      <c r="DM2" s="125"/>
      <c r="DN2" s="179"/>
      <c r="DO2" s="125"/>
      <c r="DP2" s="125"/>
    </row>
    <row r="3" spans="1:120" ht="16.5" customHeight="1">
      <c r="A3" s="33"/>
      <c r="B3" s="35"/>
      <c r="C3" s="35"/>
      <c r="D3" s="33"/>
      <c r="E3" s="33"/>
      <c r="F3" s="34"/>
      <c r="G3" s="174"/>
      <c r="H3" s="198"/>
      <c r="I3" s="199"/>
      <c r="J3" s="198"/>
      <c r="K3" s="199"/>
      <c r="L3" s="198"/>
      <c r="M3" s="199"/>
      <c r="N3" s="198" t="s">
        <v>497</v>
      </c>
      <c r="O3" s="199"/>
      <c r="P3" s="198"/>
      <c r="Q3" s="199"/>
      <c r="R3" s="198" t="s">
        <v>499</v>
      </c>
      <c r="S3" s="199"/>
      <c r="T3" s="211"/>
      <c r="U3" s="208"/>
      <c r="V3" s="198" t="s">
        <v>495</v>
      </c>
      <c r="W3" s="199"/>
      <c r="X3" s="198" t="s">
        <v>500</v>
      </c>
      <c r="Y3" s="199"/>
      <c r="Z3" s="198" t="s">
        <v>501</v>
      </c>
      <c r="AA3" s="199"/>
      <c r="AB3" s="198"/>
      <c r="AC3" s="199"/>
      <c r="AD3" s="198"/>
      <c r="AE3" s="199"/>
      <c r="AF3" s="198"/>
      <c r="AG3" s="199"/>
      <c r="AH3" s="211"/>
      <c r="AI3" s="208"/>
      <c r="AJ3" s="209"/>
      <c r="AK3" s="218"/>
      <c r="AL3" s="201"/>
      <c r="AM3" s="201"/>
      <c r="AN3" s="198" t="s">
        <v>492</v>
      </c>
      <c r="AO3" s="199"/>
      <c r="AP3" s="198" t="s">
        <v>532</v>
      </c>
      <c r="AQ3" s="199"/>
      <c r="AR3" s="198" t="s">
        <v>528</v>
      </c>
      <c r="AS3" s="199"/>
      <c r="AT3" s="198" t="s">
        <v>545</v>
      </c>
      <c r="AU3" s="199"/>
      <c r="AV3" s="198" t="s">
        <v>547</v>
      </c>
      <c r="AW3" s="199"/>
      <c r="AX3" s="198" t="s">
        <v>494</v>
      </c>
      <c r="AY3" s="199"/>
      <c r="AZ3" s="198" t="s">
        <v>537</v>
      </c>
      <c r="BA3" s="199"/>
      <c r="BB3" s="198" t="s">
        <v>539</v>
      </c>
      <c r="BC3" s="199"/>
      <c r="BD3" s="198" t="s">
        <v>530</v>
      </c>
      <c r="BE3" s="199"/>
      <c r="BF3" s="68" t="s">
        <v>552</v>
      </c>
      <c r="BG3" s="68" t="s">
        <v>554</v>
      </c>
      <c r="BH3" s="198" t="s">
        <v>539</v>
      </c>
      <c r="BI3" s="199"/>
      <c r="BJ3" s="198" t="s">
        <v>536</v>
      </c>
      <c r="BK3" s="199"/>
      <c r="BL3" s="198" t="s">
        <v>527</v>
      </c>
      <c r="BM3" s="199"/>
      <c r="BN3" s="198" t="s">
        <v>540</v>
      </c>
      <c r="BO3" s="199"/>
      <c r="BP3" s="198" t="s">
        <v>548</v>
      </c>
      <c r="BQ3" s="199"/>
      <c r="BR3" s="198" t="s">
        <v>542</v>
      </c>
      <c r="BS3" s="199"/>
      <c r="BT3" s="198" t="s">
        <v>544</v>
      </c>
      <c r="BU3" s="199"/>
      <c r="BV3" s="110" t="s">
        <v>552</v>
      </c>
      <c r="BW3" s="111" t="s">
        <v>562</v>
      </c>
      <c r="BX3" s="107" t="s">
        <v>563</v>
      </c>
      <c r="BY3" s="107" t="s">
        <v>566</v>
      </c>
      <c r="BZ3" s="107" t="s">
        <v>567</v>
      </c>
      <c r="CA3" s="107"/>
      <c r="CB3" s="107"/>
      <c r="CC3" s="107"/>
      <c r="CD3" s="107"/>
      <c r="CE3" s="107"/>
      <c r="CF3" s="107"/>
      <c r="CG3" s="107" t="s">
        <v>583</v>
      </c>
      <c r="CH3" s="107"/>
      <c r="CI3" s="107"/>
      <c r="CJ3" s="107"/>
      <c r="CK3" s="107" t="s">
        <v>593</v>
      </c>
      <c r="CL3" s="107"/>
      <c r="CM3" s="107" t="s">
        <v>586</v>
      </c>
      <c r="CN3" s="107"/>
      <c r="CO3" s="107" t="s">
        <v>552</v>
      </c>
      <c r="CP3" s="107" t="s">
        <v>594</v>
      </c>
      <c r="CQ3" s="107"/>
      <c r="CR3" s="107"/>
      <c r="CS3" s="107"/>
      <c r="CT3" s="107"/>
      <c r="CU3" s="107" t="s">
        <v>590</v>
      </c>
      <c r="CV3" s="107"/>
      <c r="CW3" s="107"/>
      <c r="CX3" s="107"/>
      <c r="CY3" s="126" t="s">
        <v>597</v>
      </c>
      <c r="CZ3" s="126"/>
      <c r="DA3" s="107" t="s">
        <v>600</v>
      </c>
      <c r="DB3" s="107" t="s">
        <v>601</v>
      </c>
      <c r="DC3" s="126" t="s">
        <v>602</v>
      </c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</row>
    <row r="4" spans="1:120" ht="15.75" customHeight="1">
      <c r="A4" s="3" t="s">
        <v>17</v>
      </c>
      <c r="B4" s="226" t="s">
        <v>38</v>
      </c>
      <c r="C4" s="226"/>
      <c r="D4" s="3" t="s">
        <v>39</v>
      </c>
      <c r="E4" s="3" t="s">
        <v>40</v>
      </c>
      <c r="F4" s="226" t="s">
        <v>41</v>
      </c>
      <c r="G4" s="226"/>
      <c r="H4" s="53"/>
      <c r="I4" s="54"/>
      <c r="J4" s="53"/>
      <c r="K4" s="54"/>
      <c r="L4" s="53">
        <v>3</v>
      </c>
      <c r="M4" s="54"/>
      <c r="N4" s="53">
        <v>3</v>
      </c>
      <c r="O4" s="54"/>
      <c r="P4" s="53">
        <v>5</v>
      </c>
      <c r="Q4" s="54"/>
      <c r="R4" s="53">
        <v>4</v>
      </c>
      <c r="S4" s="54"/>
      <c r="T4" s="52">
        <f>R4+P4+N4+L4</f>
        <v>15</v>
      </c>
      <c r="U4" s="209"/>
      <c r="V4" s="53">
        <v>7</v>
      </c>
      <c r="W4" s="54"/>
      <c r="X4" s="53">
        <v>3</v>
      </c>
      <c r="Y4" s="54"/>
      <c r="Z4" s="53">
        <v>4</v>
      </c>
      <c r="AA4" s="54"/>
      <c r="AB4" s="53">
        <v>3</v>
      </c>
      <c r="AC4" s="54"/>
      <c r="AD4" s="53">
        <v>5</v>
      </c>
      <c r="AE4" s="54"/>
      <c r="AF4" s="53">
        <v>5</v>
      </c>
      <c r="AG4" s="54"/>
      <c r="AH4" s="36">
        <f>AF4+AD4+AB4+Z4+X4+V4</f>
        <v>27</v>
      </c>
      <c r="AI4" s="209"/>
      <c r="AJ4" s="56">
        <f>AH4+T4</f>
        <v>42</v>
      </c>
      <c r="AK4" s="219"/>
      <c r="AL4" s="202"/>
      <c r="AM4" s="202"/>
      <c r="AN4" s="53">
        <v>3</v>
      </c>
      <c r="AO4" s="54"/>
      <c r="AP4" s="53">
        <v>3</v>
      </c>
      <c r="AQ4" s="54"/>
      <c r="AR4" s="53">
        <v>5</v>
      </c>
      <c r="AS4" s="54"/>
      <c r="AT4" s="53">
        <v>3</v>
      </c>
      <c r="AU4" s="54"/>
      <c r="AV4" s="53">
        <v>3</v>
      </c>
      <c r="AW4" s="54"/>
      <c r="AX4" s="53">
        <v>3</v>
      </c>
      <c r="AY4" s="54"/>
      <c r="AZ4" s="53">
        <v>4</v>
      </c>
      <c r="BA4" s="54"/>
      <c r="BB4" s="53">
        <v>4</v>
      </c>
      <c r="BC4" s="54"/>
      <c r="BD4" s="53">
        <v>5</v>
      </c>
      <c r="BE4" s="54"/>
      <c r="BF4" s="54">
        <f>SUM(AN4:BE4)</f>
        <v>33</v>
      </c>
      <c r="BG4" s="54"/>
      <c r="BH4" s="53">
        <v>4</v>
      </c>
      <c r="BI4" s="54"/>
      <c r="BJ4" s="53">
        <v>4</v>
      </c>
      <c r="BK4" s="54"/>
      <c r="BL4" s="53">
        <v>3</v>
      </c>
      <c r="BM4" s="54"/>
      <c r="BN4" s="53">
        <v>4</v>
      </c>
      <c r="BO4" s="54"/>
      <c r="BP4" s="53">
        <v>5</v>
      </c>
      <c r="BQ4" s="54"/>
      <c r="BR4" s="53">
        <v>3</v>
      </c>
      <c r="BS4" s="54"/>
      <c r="BT4" s="53">
        <v>3</v>
      </c>
      <c r="BU4" s="54"/>
      <c r="BV4" s="124">
        <f>SUM(BH4:BU4)</f>
        <v>26</v>
      </c>
      <c r="BW4" s="124"/>
      <c r="BX4" s="124">
        <f>BV4+BF4</f>
        <v>59</v>
      </c>
      <c r="BY4" s="124"/>
      <c r="BZ4" s="124"/>
      <c r="CA4" s="124">
        <v>4</v>
      </c>
      <c r="CB4" s="124"/>
      <c r="CC4" s="124">
        <v>4</v>
      </c>
      <c r="CD4" s="124"/>
      <c r="CE4" s="124">
        <v>3</v>
      </c>
      <c r="CF4" s="124"/>
      <c r="CG4" s="124">
        <v>6</v>
      </c>
      <c r="CH4" s="124"/>
      <c r="CI4" s="124">
        <v>4</v>
      </c>
      <c r="CJ4" s="124"/>
      <c r="CK4" s="124">
        <v>5</v>
      </c>
      <c r="CL4" s="124"/>
      <c r="CM4" s="124">
        <v>6</v>
      </c>
      <c r="CN4" s="124"/>
      <c r="CO4" s="124">
        <f>SUM(CA4:CN4)</f>
        <v>32</v>
      </c>
      <c r="CP4" s="124"/>
      <c r="CQ4" s="124">
        <v>4</v>
      </c>
      <c r="CR4" s="124"/>
      <c r="CS4" s="124">
        <v>6</v>
      </c>
      <c r="CT4" s="124"/>
      <c r="CU4" s="124">
        <v>4</v>
      </c>
      <c r="CV4" s="124"/>
      <c r="CW4" s="124">
        <v>3</v>
      </c>
      <c r="CX4" s="124"/>
      <c r="CY4" s="124">
        <v>6</v>
      </c>
      <c r="CZ4" s="124"/>
      <c r="DA4" s="124">
        <f>SUM(CQ4:CZ4)</f>
        <v>23</v>
      </c>
      <c r="DB4" s="124"/>
      <c r="DC4" s="124">
        <f>DA4+CO4</f>
        <v>55</v>
      </c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</row>
    <row r="5" spans="1:120" ht="15.75">
      <c r="A5" s="4">
        <v>12</v>
      </c>
      <c r="B5" s="13" t="s">
        <v>121</v>
      </c>
      <c r="C5" s="24" t="s">
        <v>448</v>
      </c>
      <c r="D5" s="11">
        <v>33595</v>
      </c>
      <c r="E5" s="4" t="s">
        <v>101</v>
      </c>
      <c r="F5" s="16" t="s">
        <v>419</v>
      </c>
      <c r="G5" s="17" t="s">
        <v>78</v>
      </c>
      <c r="H5" s="41">
        <v>6</v>
      </c>
      <c r="I5" s="41"/>
      <c r="J5" s="41">
        <v>5</v>
      </c>
      <c r="K5" s="41"/>
      <c r="L5" s="41">
        <v>5</v>
      </c>
      <c r="M5" s="41">
        <v>4</v>
      </c>
      <c r="N5" s="41">
        <v>7</v>
      </c>
      <c r="O5" s="41"/>
      <c r="P5" s="41">
        <v>8</v>
      </c>
      <c r="Q5" s="41"/>
      <c r="R5" s="41">
        <v>7</v>
      </c>
      <c r="S5" s="41"/>
      <c r="T5" s="41">
        <f aca="true" t="shared" si="0" ref="T5:T45">R5*$R$4+P5*$P$4+N5*$N$4+L5*$L$4</f>
        <v>104</v>
      </c>
      <c r="U5" s="42">
        <f aca="true" t="shared" si="1" ref="U5:U45">T5/$T$4</f>
        <v>6.933333333333334</v>
      </c>
      <c r="V5" s="41">
        <v>7</v>
      </c>
      <c r="W5" s="41"/>
      <c r="X5" s="41">
        <v>6</v>
      </c>
      <c r="Y5" s="41"/>
      <c r="Z5" s="41">
        <v>7</v>
      </c>
      <c r="AA5" s="41"/>
      <c r="AB5" s="41">
        <v>5</v>
      </c>
      <c r="AC5" s="41"/>
      <c r="AD5" s="41">
        <v>5</v>
      </c>
      <c r="AE5" s="41"/>
      <c r="AF5" s="41">
        <v>8</v>
      </c>
      <c r="AG5" s="41"/>
      <c r="AH5" s="41">
        <f aca="true" t="shared" si="2" ref="AH5:AH45">AF5*$AF$4+AD5*$AD$4+AB5*$AB$4+Z5*$Z$4+X5*$X$4+V5*$V$4</f>
        <v>175</v>
      </c>
      <c r="AI5" s="42">
        <f aca="true" t="shared" si="3" ref="AI5:AI45">AH5/$AH$4</f>
        <v>6.481481481481482</v>
      </c>
      <c r="AJ5" s="42">
        <f aca="true" t="shared" si="4" ref="AJ5:AJ45">(AH5+T5)/$AJ$4</f>
        <v>6.642857142857143</v>
      </c>
      <c r="AK5" s="43" t="str">
        <f aca="true" t="shared" si="5" ref="AK5:AK45">IF(AJ5&gt;=8.995,"XuÊt s¾c",IF(AJ5&gt;=7.995,"Giái",IF(AJ5&gt;=6.995,"Kh¸",IF(AJ5&gt;=5.995,"TB Kh¸",IF(AJ5&gt;=4.995,"Trung b×nh",IF(AJ5&gt;=3.995,"YÕu",IF(AJ5&lt;3.995,"KÐm")))))))</f>
        <v>TB Kh¸</v>
      </c>
      <c r="AL5" s="41">
        <f aca="true" t="shared" si="6" ref="AL5:AL45">SUM((IF(L5&gt;=5,0,$L$4)),(IF(N5&gt;=5,0,$N$4)),(IF(P5&gt;=5,0,$P$4)),(IF(R5&gt;=5,0,$R$4)),,(IF(V5&gt;=5,0,$V$4)),(IF(X5&gt;=5,0,$X$4)),(IF(Z5&gt;=5,0,$Z$4)),,(IF(AB5&gt;=5,0,$AB$4)),(IF(AD5&gt;=5,0,$AD$4)),(IF(AF5&gt;=5,0,$AF$4)))</f>
        <v>0</v>
      </c>
      <c r="AM5" s="44" t="str">
        <f aca="true" t="shared" si="7" ref="AM5:AM45">IF($AJ5&lt;3.495,"Th«i häc",IF($AJ5&lt;4.995,"Ngõng häc",IF($AL5&gt;25,"Ngõng häc","Lªn líp")))</f>
        <v>Lªn líp</v>
      </c>
      <c r="AN5" s="41">
        <v>5</v>
      </c>
      <c r="AO5" s="41"/>
      <c r="AP5" s="41">
        <v>7</v>
      </c>
      <c r="AQ5" s="41"/>
      <c r="AR5" s="41">
        <v>9</v>
      </c>
      <c r="AS5" s="41"/>
      <c r="AT5" s="41">
        <v>7</v>
      </c>
      <c r="AU5" s="41"/>
      <c r="AV5" s="41">
        <v>7</v>
      </c>
      <c r="AW5" s="41"/>
      <c r="AX5" s="41">
        <v>7</v>
      </c>
      <c r="AY5" s="41"/>
      <c r="AZ5" s="41">
        <v>5</v>
      </c>
      <c r="BA5" s="41"/>
      <c r="BB5" s="41">
        <v>7</v>
      </c>
      <c r="BC5" s="41"/>
      <c r="BD5" s="41">
        <v>8</v>
      </c>
      <c r="BE5" s="41"/>
      <c r="BF5" s="41">
        <f aca="true" t="shared" si="8" ref="BF5:BF45">BD5*BD$4+BB5*BB$4+AZ5*AZ$4+AX5*AX$4+AV5*AV$4+AT5*AT$4+AR5*AR$4+AP5*AP$4+AN5*AN$4</f>
        <v>232</v>
      </c>
      <c r="BG5" s="70">
        <f aca="true" t="shared" si="9" ref="BG5:BG45">BF5/BF$4</f>
        <v>7.03030303030303</v>
      </c>
      <c r="BH5" s="41">
        <v>8</v>
      </c>
      <c r="BI5" s="41"/>
      <c r="BJ5" s="41">
        <v>8</v>
      </c>
      <c r="BK5" s="41"/>
      <c r="BL5" s="41">
        <v>9</v>
      </c>
      <c r="BM5" s="41"/>
      <c r="BN5" s="41">
        <v>9</v>
      </c>
      <c r="BO5" s="41"/>
      <c r="BP5" s="41">
        <v>9</v>
      </c>
      <c r="BQ5" s="41"/>
      <c r="BR5" s="41">
        <v>8</v>
      </c>
      <c r="BS5" s="41"/>
      <c r="BT5" s="41">
        <v>7</v>
      </c>
      <c r="BU5" s="41"/>
      <c r="BV5" s="122">
        <f aca="true" t="shared" si="10" ref="BV5:BV45">BT5*BT$4+BR5*BR$4+BP5*BP$4+BN5*BN$4+BL5*BL$4+BJ5*BJ$4+BH5*BH$4</f>
        <v>217</v>
      </c>
      <c r="BW5" s="70">
        <f aca="true" t="shared" si="11" ref="BW5:BW45">BV5/BV$4</f>
        <v>8.346153846153847</v>
      </c>
      <c r="BX5" s="70">
        <f aca="true" t="shared" si="12" ref="BX5:BX45">(BV5+BF5)/BX$4</f>
        <v>7.610169491525424</v>
      </c>
      <c r="BY5" s="112" t="s">
        <v>511</v>
      </c>
      <c r="BZ5" s="70"/>
      <c r="CA5" s="41">
        <v>9</v>
      </c>
      <c r="CB5" s="122"/>
      <c r="CC5" s="41">
        <v>9</v>
      </c>
      <c r="CD5" s="122"/>
      <c r="CE5" s="41">
        <v>7</v>
      </c>
      <c r="CF5" s="122"/>
      <c r="CG5" s="41">
        <v>10</v>
      </c>
      <c r="CH5" s="122"/>
      <c r="CI5" s="41">
        <v>9</v>
      </c>
      <c r="CJ5" s="122"/>
      <c r="CK5" s="41">
        <v>8</v>
      </c>
      <c r="CL5" s="122"/>
      <c r="CM5" s="41">
        <v>9</v>
      </c>
      <c r="CN5" s="122"/>
      <c r="CO5" s="122">
        <f aca="true" t="shared" si="13" ref="CO5:CO45">CM5*CM$4+CK5*CK$4+CI5*CI$4+CG5*CG$4+CE5*CE$4+CC5*CC$4+CA5*CA$4</f>
        <v>283</v>
      </c>
      <c r="CP5" s="178">
        <f aca="true" t="shared" si="14" ref="CP5:CP45">CO5/CO$4</f>
        <v>8.84375</v>
      </c>
      <c r="CQ5" s="41">
        <v>9</v>
      </c>
      <c r="CR5" s="122"/>
      <c r="CS5" s="41">
        <v>9</v>
      </c>
      <c r="CT5" s="122"/>
      <c r="CU5" s="41">
        <v>9</v>
      </c>
      <c r="CV5" s="122"/>
      <c r="CW5" s="41">
        <v>9</v>
      </c>
      <c r="CX5" s="122"/>
      <c r="CY5" s="41">
        <v>10</v>
      </c>
      <c r="CZ5" s="122"/>
      <c r="DA5" s="122">
        <f aca="true" t="shared" si="15" ref="DA5:DA45">CY5*CY$4+CW5*CW$4+CU5*CU$4+CS5*CS$4+CQ5*CQ$4</f>
        <v>213</v>
      </c>
      <c r="DB5" s="70">
        <f aca="true" t="shared" si="16" ref="DB5:DB45">DA5/DA$4</f>
        <v>9.26086956521739</v>
      </c>
      <c r="DC5" s="70">
        <f>(DA5+CO5)/DC$4</f>
        <v>9.018181818181818</v>
      </c>
      <c r="DD5" s="122"/>
      <c r="DE5" s="41"/>
      <c r="DF5" s="122"/>
      <c r="DG5" s="41"/>
      <c r="DH5" s="122"/>
      <c r="DI5" s="41"/>
      <c r="DJ5" s="122"/>
      <c r="DK5" s="41"/>
      <c r="DL5" s="122"/>
      <c r="DM5" s="41"/>
      <c r="DN5" s="122"/>
      <c r="DO5" s="41"/>
      <c r="DP5" s="122"/>
    </row>
    <row r="6" spans="1:120" ht="15.75">
      <c r="A6" s="4">
        <v>21</v>
      </c>
      <c r="B6" s="13" t="s">
        <v>164</v>
      </c>
      <c r="C6" s="24" t="s">
        <v>243</v>
      </c>
      <c r="D6" s="11">
        <v>33739</v>
      </c>
      <c r="E6" s="4" t="s">
        <v>101</v>
      </c>
      <c r="F6" s="16" t="s">
        <v>56</v>
      </c>
      <c r="G6" s="17" t="s">
        <v>62</v>
      </c>
      <c r="H6" s="41">
        <v>7</v>
      </c>
      <c r="I6" s="41"/>
      <c r="J6" s="41">
        <v>6</v>
      </c>
      <c r="K6" s="41"/>
      <c r="L6" s="41">
        <v>6</v>
      </c>
      <c r="M6" s="41"/>
      <c r="N6" s="41">
        <v>7</v>
      </c>
      <c r="O6" s="41"/>
      <c r="P6" s="41">
        <v>6</v>
      </c>
      <c r="Q6" s="41"/>
      <c r="R6" s="41">
        <v>6</v>
      </c>
      <c r="S6" s="41"/>
      <c r="T6" s="41">
        <f t="shared" si="0"/>
        <v>93</v>
      </c>
      <c r="U6" s="42">
        <f t="shared" si="1"/>
        <v>6.2</v>
      </c>
      <c r="V6" s="41">
        <v>7</v>
      </c>
      <c r="W6" s="41"/>
      <c r="X6" s="41">
        <v>7</v>
      </c>
      <c r="Y6" s="41"/>
      <c r="Z6" s="41">
        <v>7</v>
      </c>
      <c r="AA6" s="41"/>
      <c r="AB6" s="41">
        <v>7</v>
      </c>
      <c r="AC6" s="41"/>
      <c r="AD6" s="41">
        <v>5</v>
      </c>
      <c r="AE6" s="41"/>
      <c r="AF6" s="41">
        <v>7</v>
      </c>
      <c r="AG6" s="41"/>
      <c r="AH6" s="41">
        <f t="shared" si="2"/>
        <v>179</v>
      </c>
      <c r="AI6" s="42">
        <f t="shared" si="3"/>
        <v>6.62962962962963</v>
      </c>
      <c r="AJ6" s="42">
        <f t="shared" si="4"/>
        <v>6.476190476190476</v>
      </c>
      <c r="AK6" s="43" t="str">
        <f t="shared" si="5"/>
        <v>TB Kh¸</v>
      </c>
      <c r="AL6" s="41">
        <f t="shared" si="6"/>
        <v>0</v>
      </c>
      <c r="AM6" s="44" t="str">
        <f t="shared" si="7"/>
        <v>Lªn líp</v>
      </c>
      <c r="AN6" s="41">
        <v>6</v>
      </c>
      <c r="AO6" s="41"/>
      <c r="AP6" s="41">
        <v>8</v>
      </c>
      <c r="AQ6" s="41"/>
      <c r="AR6" s="41">
        <v>8</v>
      </c>
      <c r="AS6" s="41"/>
      <c r="AT6" s="193">
        <v>6</v>
      </c>
      <c r="AU6" s="41"/>
      <c r="AV6" s="41">
        <v>8</v>
      </c>
      <c r="AW6" s="41"/>
      <c r="AX6" s="41">
        <v>7</v>
      </c>
      <c r="AY6" s="41"/>
      <c r="AZ6" s="41">
        <v>6</v>
      </c>
      <c r="BA6" s="41"/>
      <c r="BB6" s="41">
        <v>7</v>
      </c>
      <c r="BC6" s="41"/>
      <c r="BD6" s="41">
        <v>7</v>
      </c>
      <c r="BE6" s="41"/>
      <c r="BF6" s="41">
        <f t="shared" si="8"/>
        <v>232</v>
      </c>
      <c r="BG6" s="70">
        <f t="shared" si="9"/>
        <v>7.03030303030303</v>
      </c>
      <c r="BH6" s="41">
        <v>6</v>
      </c>
      <c r="BI6" s="41"/>
      <c r="BJ6" s="41">
        <v>8</v>
      </c>
      <c r="BK6" s="41"/>
      <c r="BL6" s="41">
        <v>8</v>
      </c>
      <c r="BM6" s="41"/>
      <c r="BN6" s="41">
        <v>8</v>
      </c>
      <c r="BO6" s="41"/>
      <c r="BP6" s="41">
        <v>8</v>
      </c>
      <c r="BQ6" s="41"/>
      <c r="BR6" s="41">
        <v>8</v>
      </c>
      <c r="BS6" s="41"/>
      <c r="BT6" s="41">
        <v>7</v>
      </c>
      <c r="BU6" s="41"/>
      <c r="BV6" s="122">
        <f t="shared" si="10"/>
        <v>197</v>
      </c>
      <c r="BW6" s="70">
        <f t="shared" si="11"/>
        <v>7.576923076923077</v>
      </c>
      <c r="BX6" s="70">
        <f t="shared" si="12"/>
        <v>7.271186440677966</v>
      </c>
      <c r="BY6" s="112" t="s">
        <v>511</v>
      </c>
      <c r="BZ6" s="70"/>
      <c r="CA6" s="41">
        <v>9</v>
      </c>
      <c r="CB6" s="122"/>
      <c r="CC6" s="41">
        <v>8</v>
      </c>
      <c r="CD6" s="122"/>
      <c r="CE6" s="41">
        <v>9</v>
      </c>
      <c r="CF6" s="122"/>
      <c r="CG6" s="41">
        <v>8</v>
      </c>
      <c r="CH6" s="122"/>
      <c r="CI6" s="41">
        <v>8</v>
      </c>
      <c r="CJ6" s="122"/>
      <c r="CK6" s="41">
        <v>7</v>
      </c>
      <c r="CL6" s="122"/>
      <c r="CM6" s="41">
        <v>8</v>
      </c>
      <c r="CN6" s="122"/>
      <c r="CO6" s="122">
        <f t="shared" si="13"/>
        <v>258</v>
      </c>
      <c r="CP6" s="178">
        <f t="shared" si="14"/>
        <v>8.0625</v>
      </c>
      <c r="CQ6" s="41">
        <v>9</v>
      </c>
      <c r="CR6" s="122"/>
      <c r="CS6" s="41">
        <v>9</v>
      </c>
      <c r="CT6" s="122"/>
      <c r="CU6" s="41">
        <v>9</v>
      </c>
      <c r="CV6" s="122"/>
      <c r="CW6" s="41">
        <v>9</v>
      </c>
      <c r="CX6" s="122"/>
      <c r="CY6" s="41">
        <v>10</v>
      </c>
      <c r="CZ6" s="122"/>
      <c r="DA6" s="122">
        <f t="shared" si="15"/>
        <v>213</v>
      </c>
      <c r="DB6" s="70">
        <f t="shared" si="16"/>
        <v>9.26086956521739</v>
      </c>
      <c r="DC6" s="70">
        <f aca="true" t="shared" si="17" ref="DC6:DC45">(DA6+CO6)/DC$4</f>
        <v>8.563636363636364</v>
      </c>
      <c r="DD6" s="122"/>
      <c r="DE6" s="41"/>
      <c r="DF6" s="122"/>
      <c r="DG6" s="41"/>
      <c r="DH6" s="122"/>
      <c r="DI6" s="41"/>
      <c r="DJ6" s="122"/>
      <c r="DK6" s="41"/>
      <c r="DL6" s="122"/>
      <c r="DM6" s="41"/>
      <c r="DN6" s="122"/>
      <c r="DO6" s="41"/>
      <c r="DP6" s="122"/>
    </row>
    <row r="7" spans="1:120" ht="15.75">
      <c r="A7" s="4">
        <v>23</v>
      </c>
      <c r="B7" s="13" t="s">
        <v>134</v>
      </c>
      <c r="C7" s="24" t="s">
        <v>325</v>
      </c>
      <c r="D7" s="11">
        <v>33891</v>
      </c>
      <c r="E7" s="4" t="s">
        <v>101</v>
      </c>
      <c r="F7" s="16" t="s">
        <v>73</v>
      </c>
      <c r="G7" s="17" t="s">
        <v>94</v>
      </c>
      <c r="H7" s="41">
        <v>8</v>
      </c>
      <c r="I7" s="41"/>
      <c r="J7" s="41">
        <v>7</v>
      </c>
      <c r="K7" s="41"/>
      <c r="L7" s="41">
        <v>6</v>
      </c>
      <c r="M7" s="41"/>
      <c r="N7" s="41">
        <v>8</v>
      </c>
      <c r="O7" s="41"/>
      <c r="P7" s="41">
        <v>9</v>
      </c>
      <c r="Q7" s="41"/>
      <c r="R7" s="41">
        <v>7</v>
      </c>
      <c r="S7" s="41"/>
      <c r="T7" s="41">
        <f t="shared" si="0"/>
        <v>115</v>
      </c>
      <c r="U7" s="42">
        <f t="shared" si="1"/>
        <v>7.666666666666667</v>
      </c>
      <c r="V7" s="41">
        <v>8</v>
      </c>
      <c r="W7" s="41"/>
      <c r="X7" s="41">
        <v>8</v>
      </c>
      <c r="Y7" s="41"/>
      <c r="Z7" s="41">
        <v>7</v>
      </c>
      <c r="AA7" s="41"/>
      <c r="AB7" s="41">
        <v>7</v>
      </c>
      <c r="AC7" s="41"/>
      <c r="AD7" s="41">
        <v>5</v>
      </c>
      <c r="AE7" s="41"/>
      <c r="AF7" s="41">
        <v>8</v>
      </c>
      <c r="AG7" s="41"/>
      <c r="AH7" s="41">
        <f t="shared" si="2"/>
        <v>194</v>
      </c>
      <c r="AI7" s="42">
        <f t="shared" si="3"/>
        <v>7.185185185185185</v>
      </c>
      <c r="AJ7" s="42">
        <f t="shared" si="4"/>
        <v>7.357142857142857</v>
      </c>
      <c r="AK7" s="43" t="str">
        <f t="shared" si="5"/>
        <v>Kh¸</v>
      </c>
      <c r="AL7" s="41">
        <f t="shared" si="6"/>
        <v>0</v>
      </c>
      <c r="AM7" s="44" t="str">
        <f t="shared" si="7"/>
        <v>Lªn líp</v>
      </c>
      <c r="AN7" s="41">
        <v>7</v>
      </c>
      <c r="AO7" s="41"/>
      <c r="AP7" s="41">
        <v>8</v>
      </c>
      <c r="AQ7" s="41"/>
      <c r="AR7" s="41">
        <v>9</v>
      </c>
      <c r="AS7" s="41"/>
      <c r="AT7" s="41">
        <v>7</v>
      </c>
      <c r="AU7" s="41"/>
      <c r="AV7" s="41">
        <v>8</v>
      </c>
      <c r="AW7" s="41"/>
      <c r="AX7" s="41">
        <v>8</v>
      </c>
      <c r="AY7" s="41"/>
      <c r="AZ7" s="41">
        <v>5</v>
      </c>
      <c r="BA7" s="41"/>
      <c r="BB7" s="41">
        <v>7</v>
      </c>
      <c r="BC7" s="41"/>
      <c r="BD7" s="41">
        <v>8</v>
      </c>
      <c r="BE7" s="41"/>
      <c r="BF7" s="41">
        <f t="shared" si="8"/>
        <v>247</v>
      </c>
      <c r="BG7" s="70">
        <f t="shared" si="9"/>
        <v>7.484848484848484</v>
      </c>
      <c r="BH7" s="41">
        <v>7</v>
      </c>
      <c r="BI7" s="41"/>
      <c r="BJ7" s="41">
        <v>7</v>
      </c>
      <c r="BK7" s="41"/>
      <c r="BL7" s="41">
        <v>8</v>
      </c>
      <c r="BM7" s="41"/>
      <c r="BN7" s="41">
        <v>9</v>
      </c>
      <c r="BO7" s="41"/>
      <c r="BP7" s="41">
        <v>8</v>
      </c>
      <c r="BQ7" s="41"/>
      <c r="BR7" s="41">
        <v>7</v>
      </c>
      <c r="BS7" s="41"/>
      <c r="BT7" s="41">
        <v>8</v>
      </c>
      <c r="BU7" s="41"/>
      <c r="BV7" s="122">
        <f t="shared" si="10"/>
        <v>201</v>
      </c>
      <c r="BW7" s="70">
        <f t="shared" si="11"/>
        <v>7.730769230769231</v>
      </c>
      <c r="BX7" s="70">
        <f t="shared" si="12"/>
        <v>7.593220338983051</v>
      </c>
      <c r="BY7" s="112" t="s">
        <v>511</v>
      </c>
      <c r="BZ7" s="70"/>
      <c r="CA7" s="41">
        <v>9</v>
      </c>
      <c r="CB7" s="122"/>
      <c r="CC7" s="41">
        <v>9</v>
      </c>
      <c r="CD7" s="122"/>
      <c r="CE7" s="41">
        <v>9</v>
      </c>
      <c r="CF7" s="122"/>
      <c r="CG7" s="41">
        <v>8</v>
      </c>
      <c r="CH7" s="122"/>
      <c r="CI7" s="41">
        <v>9</v>
      </c>
      <c r="CJ7" s="122"/>
      <c r="CK7" s="41">
        <v>7</v>
      </c>
      <c r="CL7" s="122"/>
      <c r="CM7" s="41">
        <v>10</v>
      </c>
      <c r="CN7" s="122"/>
      <c r="CO7" s="122">
        <f t="shared" si="13"/>
        <v>278</v>
      </c>
      <c r="CP7" s="178">
        <f t="shared" si="14"/>
        <v>8.6875</v>
      </c>
      <c r="CQ7" s="41">
        <v>9</v>
      </c>
      <c r="CR7" s="122"/>
      <c r="CS7" s="41">
        <v>9</v>
      </c>
      <c r="CT7" s="122"/>
      <c r="CU7" s="41">
        <v>10</v>
      </c>
      <c r="CV7" s="122"/>
      <c r="CW7" s="41">
        <v>9</v>
      </c>
      <c r="CX7" s="122"/>
      <c r="CY7" s="41">
        <v>9</v>
      </c>
      <c r="CZ7" s="122"/>
      <c r="DA7" s="122">
        <f t="shared" si="15"/>
        <v>211</v>
      </c>
      <c r="DB7" s="70">
        <f t="shared" si="16"/>
        <v>9.173913043478262</v>
      </c>
      <c r="DC7" s="70">
        <f t="shared" si="17"/>
        <v>8.89090909090909</v>
      </c>
      <c r="DD7" s="122"/>
      <c r="DE7" s="41"/>
      <c r="DF7" s="122"/>
      <c r="DG7" s="41"/>
      <c r="DH7" s="122"/>
      <c r="DI7" s="41"/>
      <c r="DJ7" s="122"/>
      <c r="DK7" s="41"/>
      <c r="DL7" s="122"/>
      <c r="DM7" s="41"/>
      <c r="DN7" s="122"/>
      <c r="DO7" s="41"/>
      <c r="DP7" s="122"/>
    </row>
    <row r="8" spans="1:120" ht="15.75">
      <c r="A8" s="4">
        <v>6</v>
      </c>
      <c r="B8" s="13" t="s">
        <v>441</v>
      </c>
      <c r="C8" s="24" t="s">
        <v>226</v>
      </c>
      <c r="D8" s="11">
        <v>33851</v>
      </c>
      <c r="E8" s="4" t="s">
        <v>101</v>
      </c>
      <c r="F8" s="16" t="s">
        <v>442</v>
      </c>
      <c r="G8" s="17" t="s">
        <v>443</v>
      </c>
      <c r="H8" s="41">
        <v>8</v>
      </c>
      <c r="I8" s="41"/>
      <c r="J8" s="41">
        <v>5</v>
      </c>
      <c r="K8" s="41"/>
      <c r="L8" s="41">
        <v>5</v>
      </c>
      <c r="M8" s="41">
        <v>4</v>
      </c>
      <c r="N8" s="41">
        <v>7</v>
      </c>
      <c r="O8" s="41"/>
      <c r="P8" s="41">
        <v>8</v>
      </c>
      <c r="Q8" s="41"/>
      <c r="R8" s="41">
        <v>8</v>
      </c>
      <c r="S8" s="41"/>
      <c r="T8" s="41">
        <f t="shared" si="0"/>
        <v>108</v>
      </c>
      <c r="U8" s="42">
        <f t="shared" si="1"/>
        <v>7.2</v>
      </c>
      <c r="V8" s="41">
        <v>7</v>
      </c>
      <c r="W8" s="41"/>
      <c r="X8" s="41">
        <v>7</v>
      </c>
      <c r="Y8" s="41"/>
      <c r="Z8" s="41">
        <v>7</v>
      </c>
      <c r="AA8" s="41"/>
      <c r="AB8" s="41">
        <v>7</v>
      </c>
      <c r="AC8" s="41"/>
      <c r="AD8" s="41">
        <v>5</v>
      </c>
      <c r="AE8" s="41"/>
      <c r="AF8" s="41">
        <v>8</v>
      </c>
      <c r="AG8" s="41"/>
      <c r="AH8" s="41">
        <f t="shared" si="2"/>
        <v>184</v>
      </c>
      <c r="AI8" s="42">
        <f t="shared" si="3"/>
        <v>6.814814814814815</v>
      </c>
      <c r="AJ8" s="42">
        <f t="shared" si="4"/>
        <v>6.9523809523809526</v>
      </c>
      <c r="AK8" s="43" t="str">
        <f t="shared" si="5"/>
        <v>TB Kh¸</v>
      </c>
      <c r="AL8" s="41">
        <f t="shared" si="6"/>
        <v>0</v>
      </c>
      <c r="AM8" s="44" t="str">
        <f t="shared" si="7"/>
        <v>Lªn líp</v>
      </c>
      <c r="AN8" s="41">
        <v>6</v>
      </c>
      <c r="AO8" s="41"/>
      <c r="AP8" s="41">
        <v>8</v>
      </c>
      <c r="AQ8" s="41"/>
      <c r="AR8" s="41">
        <v>8</v>
      </c>
      <c r="AS8" s="41"/>
      <c r="AT8" s="41">
        <v>6</v>
      </c>
      <c r="AU8" s="41"/>
      <c r="AV8" s="41">
        <v>8</v>
      </c>
      <c r="AW8" s="41"/>
      <c r="AX8" s="41">
        <v>7</v>
      </c>
      <c r="AY8" s="41"/>
      <c r="AZ8" s="41">
        <v>6</v>
      </c>
      <c r="BA8" s="41"/>
      <c r="BB8" s="41">
        <v>8</v>
      </c>
      <c r="BC8" s="41"/>
      <c r="BD8" s="41">
        <v>7</v>
      </c>
      <c r="BE8" s="41"/>
      <c r="BF8" s="41">
        <f t="shared" si="8"/>
        <v>236</v>
      </c>
      <c r="BG8" s="70">
        <f t="shared" si="9"/>
        <v>7.151515151515151</v>
      </c>
      <c r="BH8" s="41">
        <v>8</v>
      </c>
      <c r="BI8" s="41"/>
      <c r="BJ8" s="41">
        <v>9</v>
      </c>
      <c r="BK8" s="41"/>
      <c r="BL8" s="41">
        <v>8</v>
      </c>
      <c r="BM8" s="41"/>
      <c r="BN8" s="41">
        <v>9</v>
      </c>
      <c r="BO8" s="41"/>
      <c r="BP8" s="41">
        <v>9</v>
      </c>
      <c r="BQ8" s="41"/>
      <c r="BR8" s="41">
        <v>8</v>
      </c>
      <c r="BS8" s="41"/>
      <c r="BT8" s="41">
        <v>7</v>
      </c>
      <c r="BU8" s="41"/>
      <c r="BV8" s="122">
        <f t="shared" si="10"/>
        <v>218</v>
      </c>
      <c r="BW8" s="70">
        <f t="shared" si="11"/>
        <v>8.384615384615385</v>
      </c>
      <c r="BX8" s="70">
        <f t="shared" si="12"/>
        <v>7.694915254237288</v>
      </c>
      <c r="BY8" s="112" t="s">
        <v>511</v>
      </c>
      <c r="BZ8" s="70"/>
      <c r="CA8" s="41">
        <v>9</v>
      </c>
      <c r="CB8" s="122"/>
      <c r="CC8" s="41">
        <v>9</v>
      </c>
      <c r="CD8" s="122"/>
      <c r="CE8" s="41">
        <v>8</v>
      </c>
      <c r="CF8" s="122"/>
      <c r="CG8" s="41">
        <v>10</v>
      </c>
      <c r="CH8" s="122"/>
      <c r="CI8" s="41">
        <v>9</v>
      </c>
      <c r="CJ8" s="122"/>
      <c r="CK8" s="41">
        <v>8</v>
      </c>
      <c r="CL8" s="122"/>
      <c r="CM8" s="41">
        <v>9</v>
      </c>
      <c r="CN8" s="122"/>
      <c r="CO8" s="122">
        <f t="shared" si="13"/>
        <v>286</v>
      </c>
      <c r="CP8" s="178">
        <f t="shared" si="14"/>
        <v>8.9375</v>
      </c>
      <c r="CQ8" s="41">
        <v>9</v>
      </c>
      <c r="CR8" s="122"/>
      <c r="CS8" s="41">
        <v>8</v>
      </c>
      <c r="CT8" s="122"/>
      <c r="CU8" s="41">
        <v>9</v>
      </c>
      <c r="CV8" s="122"/>
      <c r="CW8" s="41">
        <v>9</v>
      </c>
      <c r="CX8" s="122"/>
      <c r="CY8" s="41">
        <v>10</v>
      </c>
      <c r="CZ8" s="122"/>
      <c r="DA8" s="122">
        <f t="shared" si="15"/>
        <v>207</v>
      </c>
      <c r="DB8" s="70">
        <f t="shared" si="16"/>
        <v>9</v>
      </c>
      <c r="DC8" s="70">
        <f t="shared" si="17"/>
        <v>8.963636363636363</v>
      </c>
      <c r="DD8" s="122"/>
      <c r="DE8" s="41"/>
      <c r="DF8" s="122"/>
      <c r="DG8" s="41"/>
      <c r="DH8" s="122"/>
      <c r="DI8" s="41"/>
      <c r="DJ8" s="122"/>
      <c r="DK8" s="41"/>
      <c r="DL8" s="122"/>
      <c r="DM8" s="41"/>
      <c r="DN8" s="122"/>
      <c r="DO8" s="41"/>
      <c r="DP8" s="122"/>
    </row>
    <row r="9" spans="1:120" ht="15.75">
      <c r="A9" s="4">
        <v>30</v>
      </c>
      <c r="B9" s="13" t="s">
        <v>164</v>
      </c>
      <c r="C9" s="24" t="s">
        <v>88</v>
      </c>
      <c r="D9" s="11">
        <v>33963</v>
      </c>
      <c r="E9" s="4" t="s">
        <v>101</v>
      </c>
      <c r="F9" s="16" t="s">
        <v>466</v>
      </c>
      <c r="G9" s="17" t="s">
        <v>46</v>
      </c>
      <c r="H9" s="41">
        <v>8</v>
      </c>
      <c r="I9" s="41"/>
      <c r="J9" s="41">
        <v>7</v>
      </c>
      <c r="K9" s="41"/>
      <c r="L9" s="41">
        <v>5</v>
      </c>
      <c r="M9" s="41"/>
      <c r="N9" s="41">
        <v>8</v>
      </c>
      <c r="O9" s="41"/>
      <c r="P9" s="41">
        <v>8</v>
      </c>
      <c r="Q9" s="41"/>
      <c r="R9" s="41">
        <v>7</v>
      </c>
      <c r="S9" s="41"/>
      <c r="T9" s="41">
        <f t="shared" si="0"/>
        <v>107</v>
      </c>
      <c r="U9" s="42">
        <f t="shared" si="1"/>
        <v>7.133333333333334</v>
      </c>
      <c r="V9" s="41">
        <v>7</v>
      </c>
      <c r="W9" s="41"/>
      <c r="X9" s="41">
        <v>7</v>
      </c>
      <c r="Y9" s="41"/>
      <c r="Z9" s="41">
        <v>6</v>
      </c>
      <c r="AA9" s="41"/>
      <c r="AB9" s="41">
        <v>6</v>
      </c>
      <c r="AC9" s="41"/>
      <c r="AD9" s="41">
        <v>5</v>
      </c>
      <c r="AE9" s="41"/>
      <c r="AF9" s="41">
        <v>9</v>
      </c>
      <c r="AG9" s="41"/>
      <c r="AH9" s="41">
        <f t="shared" si="2"/>
        <v>182</v>
      </c>
      <c r="AI9" s="42">
        <f t="shared" si="3"/>
        <v>6.7407407407407405</v>
      </c>
      <c r="AJ9" s="42">
        <f t="shared" si="4"/>
        <v>6.880952380952381</v>
      </c>
      <c r="AK9" s="43" t="str">
        <f t="shared" si="5"/>
        <v>TB Kh¸</v>
      </c>
      <c r="AL9" s="41">
        <f t="shared" si="6"/>
        <v>0</v>
      </c>
      <c r="AM9" s="44" t="str">
        <f t="shared" si="7"/>
        <v>Lªn líp</v>
      </c>
      <c r="AN9" s="41">
        <v>7</v>
      </c>
      <c r="AO9" s="41"/>
      <c r="AP9" s="41">
        <v>6</v>
      </c>
      <c r="AQ9" s="41"/>
      <c r="AR9" s="41">
        <v>7</v>
      </c>
      <c r="AS9" s="41"/>
      <c r="AT9" s="41">
        <v>5</v>
      </c>
      <c r="AU9" s="41"/>
      <c r="AV9" s="41">
        <v>6</v>
      </c>
      <c r="AW9" s="41"/>
      <c r="AX9" s="41">
        <v>7</v>
      </c>
      <c r="AY9" s="41"/>
      <c r="AZ9" s="41">
        <v>5</v>
      </c>
      <c r="BA9" s="41"/>
      <c r="BB9" s="41">
        <v>7</v>
      </c>
      <c r="BC9" s="41"/>
      <c r="BD9" s="41">
        <v>7</v>
      </c>
      <c r="BE9" s="41"/>
      <c r="BF9" s="41">
        <f t="shared" si="8"/>
        <v>211</v>
      </c>
      <c r="BG9" s="70">
        <f t="shared" si="9"/>
        <v>6.393939393939394</v>
      </c>
      <c r="BH9" s="41">
        <v>6</v>
      </c>
      <c r="BI9" s="41"/>
      <c r="BJ9" s="41">
        <v>8</v>
      </c>
      <c r="BK9" s="41"/>
      <c r="BL9" s="41">
        <v>8</v>
      </c>
      <c r="BM9" s="41"/>
      <c r="BN9" s="41">
        <v>9</v>
      </c>
      <c r="BO9" s="41"/>
      <c r="BP9" s="41">
        <v>9</v>
      </c>
      <c r="BQ9" s="41"/>
      <c r="BR9" s="41">
        <v>8</v>
      </c>
      <c r="BS9" s="41"/>
      <c r="BT9" s="41">
        <v>8</v>
      </c>
      <c r="BU9" s="41"/>
      <c r="BV9" s="122">
        <f t="shared" si="10"/>
        <v>209</v>
      </c>
      <c r="BW9" s="70">
        <f t="shared" si="11"/>
        <v>8.038461538461538</v>
      </c>
      <c r="BX9" s="70">
        <f t="shared" si="12"/>
        <v>7.11864406779661</v>
      </c>
      <c r="BY9" s="112" t="s">
        <v>511</v>
      </c>
      <c r="BZ9" s="70"/>
      <c r="CA9" s="41">
        <v>9</v>
      </c>
      <c r="CB9" s="122"/>
      <c r="CC9" s="41">
        <v>9</v>
      </c>
      <c r="CD9" s="122"/>
      <c r="CE9" s="41">
        <v>9</v>
      </c>
      <c r="CF9" s="122"/>
      <c r="CG9" s="41">
        <v>9</v>
      </c>
      <c r="CH9" s="122"/>
      <c r="CI9" s="41">
        <v>8</v>
      </c>
      <c r="CJ9" s="122"/>
      <c r="CK9" s="41">
        <v>7</v>
      </c>
      <c r="CL9" s="122"/>
      <c r="CM9" s="41">
        <v>9</v>
      </c>
      <c r="CN9" s="122"/>
      <c r="CO9" s="122">
        <f t="shared" si="13"/>
        <v>274</v>
      </c>
      <c r="CP9" s="178">
        <f t="shared" si="14"/>
        <v>8.5625</v>
      </c>
      <c r="CQ9" s="41">
        <v>9</v>
      </c>
      <c r="CR9" s="122"/>
      <c r="CS9" s="41">
        <v>9</v>
      </c>
      <c r="CT9" s="122"/>
      <c r="CU9" s="41">
        <v>9</v>
      </c>
      <c r="CV9" s="122"/>
      <c r="CW9" s="41">
        <v>9</v>
      </c>
      <c r="CX9" s="122"/>
      <c r="CY9" s="41">
        <v>9</v>
      </c>
      <c r="CZ9" s="122"/>
      <c r="DA9" s="122">
        <f t="shared" si="15"/>
        <v>207</v>
      </c>
      <c r="DB9" s="70">
        <f t="shared" si="16"/>
        <v>9</v>
      </c>
      <c r="DC9" s="70">
        <f t="shared" si="17"/>
        <v>8.745454545454546</v>
      </c>
      <c r="DD9" s="122"/>
      <c r="DE9" s="41"/>
      <c r="DF9" s="122"/>
      <c r="DG9" s="41"/>
      <c r="DH9" s="122"/>
      <c r="DI9" s="41"/>
      <c r="DJ9" s="122"/>
      <c r="DK9" s="41"/>
      <c r="DL9" s="122"/>
      <c r="DM9" s="41"/>
      <c r="DN9" s="122"/>
      <c r="DO9" s="41"/>
      <c r="DP9" s="122"/>
    </row>
    <row r="10" spans="1:120" ht="15.75">
      <c r="A10" s="4">
        <v>31</v>
      </c>
      <c r="B10" s="13" t="s">
        <v>396</v>
      </c>
      <c r="C10" s="24" t="s">
        <v>183</v>
      </c>
      <c r="D10" s="11">
        <v>33637</v>
      </c>
      <c r="E10" s="4" t="s">
        <v>101</v>
      </c>
      <c r="F10" s="16" t="s">
        <v>19</v>
      </c>
      <c r="G10" s="17" t="s">
        <v>68</v>
      </c>
      <c r="H10" s="41">
        <v>6</v>
      </c>
      <c r="I10" s="41"/>
      <c r="J10" s="41">
        <v>6</v>
      </c>
      <c r="K10" s="41"/>
      <c r="L10" s="41">
        <v>6</v>
      </c>
      <c r="M10" s="41"/>
      <c r="N10" s="41">
        <v>7</v>
      </c>
      <c r="O10" s="41"/>
      <c r="P10" s="41">
        <v>7</v>
      </c>
      <c r="Q10" s="41"/>
      <c r="R10" s="41">
        <v>9</v>
      </c>
      <c r="S10" s="41"/>
      <c r="T10" s="41">
        <f t="shared" si="0"/>
        <v>110</v>
      </c>
      <c r="U10" s="42">
        <f t="shared" si="1"/>
        <v>7.333333333333333</v>
      </c>
      <c r="V10" s="41">
        <v>7</v>
      </c>
      <c r="W10" s="41"/>
      <c r="X10" s="41">
        <v>7</v>
      </c>
      <c r="Y10" s="41"/>
      <c r="Z10" s="41">
        <v>7</v>
      </c>
      <c r="AA10" s="41"/>
      <c r="AB10" s="41">
        <v>6</v>
      </c>
      <c r="AC10" s="41"/>
      <c r="AD10" s="41">
        <v>7</v>
      </c>
      <c r="AE10" s="41"/>
      <c r="AF10" s="41">
        <v>9</v>
      </c>
      <c r="AG10" s="41"/>
      <c r="AH10" s="41">
        <f t="shared" si="2"/>
        <v>196</v>
      </c>
      <c r="AI10" s="42">
        <f t="shared" si="3"/>
        <v>7.2592592592592595</v>
      </c>
      <c r="AJ10" s="42">
        <f t="shared" si="4"/>
        <v>7.285714285714286</v>
      </c>
      <c r="AK10" s="43" t="str">
        <f t="shared" si="5"/>
        <v>Kh¸</v>
      </c>
      <c r="AL10" s="41">
        <f t="shared" si="6"/>
        <v>0</v>
      </c>
      <c r="AM10" s="44" t="str">
        <f t="shared" si="7"/>
        <v>Lªn líp</v>
      </c>
      <c r="AN10" s="41">
        <v>5</v>
      </c>
      <c r="AO10" s="41"/>
      <c r="AP10" s="41">
        <v>7</v>
      </c>
      <c r="AQ10" s="41"/>
      <c r="AR10" s="41">
        <v>9</v>
      </c>
      <c r="AS10" s="41"/>
      <c r="AT10" s="41">
        <v>6</v>
      </c>
      <c r="AU10" s="41"/>
      <c r="AV10" s="41">
        <v>8</v>
      </c>
      <c r="AW10" s="41"/>
      <c r="AX10" s="41">
        <v>8</v>
      </c>
      <c r="AY10" s="41"/>
      <c r="AZ10" s="41">
        <v>7</v>
      </c>
      <c r="BA10" s="41"/>
      <c r="BB10" s="41">
        <v>9</v>
      </c>
      <c r="BC10" s="41"/>
      <c r="BD10" s="41">
        <v>7</v>
      </c>
      <c r="BE10" s="41"/>
      <c r="BF10" s="41">
        <f t="shared" si="8"/>
        <v>246</v>
      </c>
      <c r="BG10" s="70">
        <f t="shared" si="9"/>
        <v>7.454545454545454</v>
      </c>
      <c r="BH10" s="41">
        <v>6</v>
      </c>
      <c r="BI10" s="41"/>
      <c r="BJ10" s="41">
        <v>8</v>
      </c>
      <c r="BK10" s="41"/>
      <c r="BL10" s="41">
        <v>7</v>
      </c>
      <c r="BM10" s="41"/>
      <c r="BN10" s="41">
        <v>6</v>
      </c>
      <c r="BO10" s="41"/>
      <c r="BP10" s="41">
        <v>8</v>
      </c>
      <c r="BQ10" s="41"/>
      <c r="BR10" s="41">
        <v>7</v>
      </c>
      <c r="BS10" s="41"/>
      <c r="BT10" s="41">
        <v>7</v>
      </c>
      <c r="BU10" s="41"/>
      <c r="BV10" s="122">
        <f t="shared" si="10"/>
        <v>183</v>
      </c>
      <c r="BW10" s="70">
        <f t="shared" si="11"/>
        <v>7.038461538461538</v>
      </c>
      <c r="BX10" s="70">
        <f t="shared" si="12"/>
        <v>7.271186440677966</v>
      </c>
      <c r="BY10" s="112" t="s">
        <v>511</v>
      </c>
      <c r="BZ10" s="70"/>
      <c r="CA10" s="41">
        <v>9</v>
      </c>
      <c r="CB10" s="122"/>
      <c r="CC10" s="41">
        <v>9</v>
      </c>
      <c r="CD10" s="122"/>
      <c r="CE10" s="41">
        <v>8</v>
      </c>
      <c r="CF10" s="122"/>
      <c r="CG10" s="41">
        <v>9</v>
      </c>
      <c r="CH10" s="122"/>
      <c r="CI10" s="41">
        <v>8</v>
      </c>
      <c r="CJ10" s="122"/>
      <c r="CK10" s="41">
        <v>8</v>
      </c>
      <c r="CL10" s="122"/>
      <c r="CM10" s="41">
        <v>7</v>
      </c>
      <c r="CN10" s="122"/>
      <c r="CO10" s="122">
        <f t="shared" si="13"/>
        <v>264</v>
      </c>
      <c r="CP10" s="178">
        <f t="shared" si="14"/>
        <v>8.25</v>
      </c>
      <c r="CQ10" s="41">
        <v>9</v>
      </c>
      <c r="CR10" s="122"/>
      <c r="CS10" s="41">
        <v>8</v>
      </c>
      <c r="CT10" s="122"/>
      <c r="CU10" s="41">
        <v>8</v>
      </c>
      <c r="CV10" s="122"/>
      <c r="CW10" s="41">
        <v>9</v>
      </c>
      <c r="CX10" s="122"/>
      <c r="CY10" s="41">
        <v>10</v>
      </c>
      <c r="CZ10" s="122"/>
      <c r="DA10" s="122">
        <f t="shared" si="15"/>
        <v>203</v>
      </c>
      <c r="DB10" s="70">
        <f t="shared" si="16"/>
        <v>8.826086956521738</v>
      </c>
      <c r="DC10" s="70">
        <f t="shared" si="17"/>
        <v>8.49090909090909</v>
      </c>
      <c r="DD10" s="122"/>
      <c r="DE10" s="41"/>
      <c r="DF10" s="122"/>
      <c r="DG10" s="41"/>
      <c r="DH10" s="122"/>
      <c r="DI10" s="41"/>
      <c r="DJ10" s="122"/>
      <c r="DK10" s="41"/>
      <c r="DL10" s="122"/>
      <c r="DM10" s="41"/>
      <c r="DN10" s="122"/>
      <c r="DO10" s="41"/>
      <c r="DP10" s="122"/>
    </row>
    <row r="11" spans="1:120" ht="15.75">
      <c r="A11" s="4">
        <v>22</v>
      </c>
      <c r="B11" s="13" t="s">
        <v>116</v>
      </c>
      <c r="C11" s="24" t="s">
        <v>457</v>
      </c>
      <c r="D11" s="11">
        <v>33527</v>
      </c>
      <c r="E11" s="4" t="s">
        <v>101</v>
      </c>
      <c r="F11" s="16" t="s">
        <v>458</v>
      </c>
      <c r="G11" s="17" t="s">
        <v>46</v>
      </c>
      <c r="H11" s="41">
        <v>8</v>
      </c>
      <c r="I11" s="41"/>
      <c r="J11" s="41">
        <v>7</v>
      </c>
      <c r="K11" s="41"/>
      <c r="L11" s="41">
        <v>6</v>
      </c>
      <c r="M11" s="41"/>
      <c r="N11" s="41">
        <v>7</v>
      </c>
      <c r="O11" s="41"/>
      <c r="P11" s="41">
        <v>6</v>
      </c>
      <c r="Q11" s="41"/>
      <c r="R11" s="41">
        <v>6</v>
      </c>
      <c r="S11" s="41"/>
      <c r="T11" s="41">
        <f t="shared" si="0"/>
        <v>93</v>
      </c>
      <c r="U11" s="42">
        <f t="shared" si="1"/>
        <v>6.2</v>
      </c>
      <c r="V11" s="41">
        <v>8</v>
      </c>
      <c r="W11" s="41"/>
      <c r="X11" s="41">
        <v>7</v>
      </c>
      <c r="Y11" s="41"/>
      <c r="Z11" s="41">
        <v>7</v>
      </c>
      <c r="AA11" s="41"/>
      <c r="AB11" s="41">
        <v>7</v>
      </c>
      <c r="AC11" s="41"/>
      <c r="AD11" s="41">
        <v>6</v>
      </c>
      <c r="AE11" s="41"/>
      <c r="AF11" s="41">
        <v>7</v>
      </c>
      <c r="AG11" s="41"/>
      <c r="AH11" s="41">
        <f t="shared" si="2"/>
        <v>191</v>
      </c>
      <c r="AI11" s="42">
        <f t="shared" si="3"/>
        <v>7.074074074074074</v>
      </c>
      <c r="AJ11" s="42">
        <f t="shared" si="4"/>
        <v>6.761904761904762</v>
      </c>
      <c r="AK11" s="43" t="str">
        <f t="shared" si="5"/>
        <v>TB Kh¸</v>
      </c>
      <c r="AL11" s="41">
        <f t="shared" si="6"/>
        <v>0</v>
      </c>
      <c r="AM11" s="44" t="str">
        <f t="shared" si="7"/>
        <v>Lªn líp</v>
      </c>
      <c r="AN11" s="41">
        <v>5</v>
      </c>
      <c r="AO11" s="41"/>
      <c r="AP11" s="41">
        <v>7</v>
      </c>
      <c r="AQ11" s="41"/>
      <c r="AR11" s="41">
        <v>7</v>
      </c>
      <c r="AS11" s="41"/>
      <c r="AT11" s="41">
        <v>6</v>
      </c>
      <c r="AU11" s="41"/>
      <c r="AV11" s="41">
        <v>7</v>
      </c>
      <c r="AW11" s="41"/>
      <c r="AX11" s="41">
        <v>8</v>
      </c>
      <c r="AY11" s="41"/>
      <c r="AZ11" s="41">
        <v>6</v>
      </c>
      <c r="BA11" s="41"/>
      <c r="BB11" s="41">
        <v>7</v>
      </c>
      <c r="BC11" s="41"/>
      <c r="BD11" s="41">
        <v>6</v>
      </c>
      <c r="BE11" s="41"/>
      <c r="BF11" s="41">
        <f t="shared" si="8"/>
        <v>216</v>
      </c>
      <c r="BG11" s="70">
        <f t="shared" si="9"/>
        <v>6.545454545454546</v>
      </c>
      <c r="BH11" s="41">
        <v>8</v>
      </c>
      <c r="BI11" s="41"/>
      <c r="BJ11" s="41">
        <v>6</v>
      </c>
      <c r="BK11" s="41"/>
      <c r="BL11" s="41">
        <v>8</v>
      </c>
      <c r="BM11" s="41"/>
      <c r="BN11" s="41">
        <v>9</v>
      </c>
      <c r="BO11" s="41"/>
      <c r="BP11" s="41">
        <v>7</v>
      </c>
      <c r="BQ11" s="41"/>
      <c r="BR11" s="41">
        <v>7</v>
      </c>
      <c r="BS11" s="41"/>
      <c r="BT11" s="41">
        <v>8</v>
      </c>
      <c r="BU11" s="41"/>
      <c r="BV11" s="122">
        <f t="shared" si="10"/>
        <v>196</v>
      </c>
      <c r="BW11" s="70">
        <f t="shared" si="11"/>
        <v>7.538461538461538</v>
      </c>
      <c r="BX11" s="70">
        <f t="shared" si="12"/>
        <v>6.983050847457627</v>
      </c>
      <c r="BY11" s="112" t="s">
        <v>568</v>
      </c>
      <c r="BZ11" s="70"/>
      <c r="CA11" s="41">
        <v>9</v>
      </c>
      <c r="CB11" s="122"/>
      <c r="CC11" s="41">
        <v>9</v>
      </c>
      <c r="CD11" s="122"/>
      <c r="CE11" s="41">
        <v>9</v>
      </c>
      <c r="CF11" s="122"/>
      <c r="CG11" s="41">
        <v>10</v>
      </c>
      <c r="CH11" s="122"/>
      <c r="CI11" s="41">
        <v>9</v>
      </c>
      <c r="CJ11" s="122"/>
      <c r="CK11" s="41">
        <v>8</v>
      </c>
      <c r="CL11" s="122"/>
      <c r="CM11" s="41">
        <v>9</v>
      </c>
      <c r="CN11" s="122"/>
      <c r="CO11" s="122">
        <f t="shared" si="13"/>
        <v>289</v>
      </c>
      <c r="CP11" s="178">
        <f t="shared" si="14"/>
        <v>9.03125</v>
      </c>
      <c r="CQ11" s="41">
        <v>9</v>
      </c>
      <c r="CR11" s="122"/>
      <c r="CS11" s="41">
        <v>7</v>
      </c>
      <c r="CT11" s="122"/>
      <c r="CU11" s="41">
        <v>9</v>
      </c>
      <c r="CV11" s="122"/>
      <c r="CW11" s="41">
        <v>9</v>
      </c>
      <c r="CX11" s="122"/>
      <c r="CY11" s="41">
        <v>10</v>
      </c>
      <c r="CZ11" s="122"/>
      <c r="DA11" s="122">
        <f t="shared" si="15"/>
        <v>201</v>
      </c>
      <c r="DB11" s="70">
        <f t="shared" si="16"/>
        <v>8.73913043478261</v>
      </c>
      <c r="DC11" s="70">
        <f t="shared" si="17"/>
        <v>8.909090909090908</v>
      </c>
      <c r="DD11" s="122"/>
      <c r="DE11" s="41"/>
      <c r="DF11" s="122"/>
      <c r="DG11" s="41"/>
      <c r="DH11" s="122"/>
      <c r="DI11" s="41"/>
      <c r="DJ11" s="122"/>
      <c r="DK11" s="41"/>
      <c r="DL11" s="122"/>
      <c r="DM11" s="41"/>
      <c r="DN11" s="122"/>
      <c r="DO11" s="41"/>
      <c r="DP11" s="122"/>
    </row>
    <row r="12" spans="1:120" ht="15.75">
      <c r="A12" s="4">
        <v>18</v>
      </c>
      <c r="B12" s="13" t="s">
        <v>134</v>
      </c>
      <c r="C12" s="24" t="s">
        <v>235</v>
      </c>
      <c r="D12" s="11">
        <v>33638</v>
      </c>
      <c r="E12" s="4" t="s">
        <v>101</v>
      </c>
      <c r="F12" s="16" t="s">
        <v>455</v>
      </c>
      <c r="G12" s="17" t="s">
        <v>428</v>
      </c>
      <c r="H12" s="41">
        <v>7</v>
      </c>
      <c r="I12" s="41"/>
      <c r="J12" s="41">
        <v>7</v>
      </c>
      <c r="K12" s="41"/>
      <c r="L12" s="41">
        <v>5</v>
      </c>
      <c r="M12" s="41"/>
      <c r="N12" s="41">
        <v>7</v>
      </c>
      <c r="O12" s="41"/>
      <c r="P12" s="41">
        <v>5</v>
      </c>
      <c r="Q12" s="41"/>
      <c r="R12" s="41">
        <v>5</v>
      </c>
      <c r="S12" s="41"/>
      <c r="T12" s="41">
        <f t="shared" si="0"/>
        <v>81</v>
      </c>
      <c r="U12" s="42">
        <f t="shared" si="1"/>
        <v>5.4</v>
      </c>
      <c r="V12" s="41">
        <v>7</v>
      </c>
      <c r="W12" s="41"/>
      <c r="X12" s="41">
        <v>7</v>
      </c>
      <c r="Y12" s="41"/>
      <c r="Z12" s="41">
        <v>7</v>
      </c>
      <c r="AA12" s="41"/>
      <c r="AB12" s="41">
        <v>6</v>
      </c>
      <c r="AC12" s="41"/>
      <c r="AD12" s="41">
        <v>5</v>
      </c>
      <c r="AE12" s="41"/>
      <c r="AF12" s="41">
        <v>5</v>
      </c>
      <c r="AG12" s="41"/>
      <c r="AH12" s="41">
        <f t="shared" si="2"/>
        <v>166</v>
      </c>
      <c r="AI12" s="42">
        <f t="shared" si="3"/>
        <v>6.148148148148148</v>
      </c>
      <c r="AJ12" s="42">
        <f t="shared" si="4"/>
        <v>5.880952380952381</v>
      </c>
      <c r="AK12" s="43" t="str">
        <f t="shared" si="5"/>
        <v>Trung b×nh</v>
      </c>
      <c r="AL12" s="41">
        <f t="shared" si="6"/>
        <v>0</v>
      </c>
      <c r="AM12" s="44" t="str">
        <f t="shared" si="7"/>
        <v>Lªn líp</v>
      </c>
      <c r="AN12" s="41">
        <v>5</v>
      </c>
      <c r="AO12" s="41"/>
      <c r="AP12" s="41">
        <v>5</v>
      </c>
      <c r="AQ12" s="41"/>
      <c r="AR12" s="41">
        <v>8</v>
      </c>
      <c r="AS12" s="41"/>
      <c r="AT12" s="193">
        <v>6</v>
      </c>
      <c r="AU12" s="41"/>
      <c r="AV12" s="41">
        <v>7</v>
      </c>
      <c r="AW12" s="41"/>
      <c r="AX12" s="41">
        <v>7</v>
      </c>
      <c r="AY12" s="41"/>
      <c r="AZ12" s="41">
        <v>5</v>
      </c>
      <c r="BA12" s="41"/>
      <c r="BB12" s="41">
        <v>5</v>
      </c>
      <c r="BC12" s="41"/>
      <c r="BD12" s="41">
        <v>7</v>
      </c>
      <c r="BE12" s="41"/>
      <c r="BF12" s="41">
        <f t="shared" si="8"/>
        <v>205</v>
      </c>
      <c r="BG12" s="70">
        <f t="shared" si="9"/>
        <v>6.212121212121212</v>
      </c>
      <c r="BH12" s="41">
        <v>6</v>
      </c>
      <c r="BI12" s="41"/>
      <c r="BJ12" s="41">
        <v>8</v>
      </c>
      <c r="BK12" s="41"/>
      <c r="BL12" s="41">
        <v>8</v>
      </c>
      <c r="BM12" s="41"/>
      <c r="BN12" s="41">
        <v>7</v>
      </c>
      <c r="BO12" s="41"/>
      <c r="BP12" s="41">
        <v>8</v>
      </c>
      <c r="BQ12" s="41"/>
      <c r="BR12" s="41">
        <v>8</v>
      </c>
      <c r="BS12" s="41"/>
      <c r="BT12" s="41">
        <v>6</v>
      </c>
      <c r="BU12" s="41"/>
      <c r="BV12" s="122">
        <f t="shared" si="10"/>
        <v>190</v>
      </c>
      <c r="BW12" s="70">
        <f t="shared" si="11"/>
        <v>7.3076923076923075</v>
      </c>
      <c r="BX12" s="70">
        <f t="shared" si="12"/>
        <v>6.694915254237288</v>
      </c>
      <c r="BY12" s="112" t="s">
        <v>568</v>
      </c>
      <c r="BZ12" s="70"/>
      <c r="CA12" s="41">
        <v>8</v>
      </c>
      <c r="CB12" s="122"/>
      <c r="CC12" s="41">
        <v>8</v>
      </c>
      <c r="CD12" s="122"/>
      <c r="CE12" s="41">
        <v>8</v>
      </c>
      <c r="CF12" s="122"/>
      <c r="CG12" s="41">
        <v>7</v>
      </c>
      <c r="CH12" s="122"/>
      <c r="CI12" s="41">
        <v>8</v>
      </c>
      <c r="CJ12" s="122"/>
      <c r="CK12" s="41">
        <v>7</v>
      </c>
      <c r="CL12" s="122"/>
      <c r="CM12" s="41">
        <v>9</v>
      </c>
      <c r="CN12" s="122"/>
      <c r="CO12" s="122">
        <f t="shared" si="13"/>
        <v>251</v>
      </c>
      <c r="CP12" s="178">
        <f t="shared" si="14"/>
        <v>7.84375</v>
      </c>
      <c r="CQ12" s="41">
        <v>8</v>
      </c>
      <c r="CR12" s="122"/>
      <c r="CS12" s="41">
        <v>9</v>
      </c>
      <c r="CT12" s="122"/>
      <c r="CU12" s="41">
        <v>8</v>
      </c>
      <c r="CV12" s="122"/>
      <c r="CW12" s="41">
        <v>9</v>
      </c>
      <c r="CX12" s="122"/>
      <c r="CY12" s="41">
        <v>9</v>
      </c>
      <c r="CZ12" s="122"/>
      <c r="DA12" s="122">
        <f t="shared" si="15"/>
        <v>199</v>
      </c>
      <c r="DB12" s="70">
        <f t="shared" si="16"/>
        <v>8.652173913043478</v>
      </c>
      <c r="DC12" s="70">
        <f t="shared" si="17"/>
        <v>8.181818181818182</v>
      </c>
      <c r="DD12" s="122"/>
      <c r="DE12" s="41"/>
      <c r="DF12" s="122"/>
      <c r="DG12" s="41"/>
      <c r="DH12" s="122"/>
      <c r="DI12" s="41"/>
      <c r="DJ12" s="122"/>
      <c r="DK12" s="41"/>
      <c r="DL12" s="122"/>
      <c r="DM12" s="41"/>
      <c r="DN12" s="122"/>
      <c r="DO12" s="41"/>
      <c r="DP12" s="122"/>
    </row>
    <row r="13" spans="1:120" ht="15.75">
      <c r="A13" s="4">
        <v>40</v>
      </c>
      <c r="B13" s="13" t="s">
        <v>300</v>
      </c>
      <c r="C13" s="24" t="s">
        <v>425</v>
      </c>
      <c r="D13" s="11">
        <v>33654</v>
      </c>
      <c r="E13" s="4" t="s">
        <v>101</v>
      </c>
      <c r="F13" s="16" t="s">
        <v>22</v>
      </c>
      <c r="G13" s="17" t="s">
        <v>94</v>
      </c>
      <c r="H13" s="41">
        <v>6</v>
      </c>
      <c r="I13" s="41"/>
      <c r="J13" s="41">
        <v>5</v>
      </c>
      <c r="K13" s="41"/>
      <c r="L13" s="41">
        <v>5</v>
      </c>
      <c r="M13" s="41"/>
      <c r="N13" s="41">
        <v>6</v>
      </c>
      <c r="O13" s="41"/>
      <c r="P13" s="41">
        <v>7</v>
      </c>
      <c r="Q13" s="41"/>
      <c r="R13" s="41">
        <v>6</v>
      </c>
      <c r="S13" s="41"/>
      <c r="T13" s="41">
        <f t="shared" si="0"/>
        <v>92</v>
      </c>
      <c r="U13" s="42">
        <f t="shared" si="1"/>
        <v>6.133333333333334</v>
      </c>
      <c r="V13" s="41">
        <v>7</v>
      </c>
      <c r="W13" s="41"/>
      <c r="X13" s="41">
        <v>5</v>
      </c>
      <c r="Y13" s="41"/>
      <c r="Z13" s="41">
        <v>6</v>
      </c>
      <c r="AA13" s="41"/>
      <c r="AB13" s="41">
        <v>6</v>
      </c>
      <c r="AC13" s="41"/>
      <c r="AD13" s="41">
        <v>5</v>
      </c>
      <c r="AE13" s="41">
        <v>4</v>
      </c>
      <c r="AF13" s="41">
        <v>6</v>
      </c>
      <c r="AG13" s="41"/>
      <c r="AH13" s="41">
        <f t="shared" si="2"/>
        <v>161</v>
      </c>
      <c r="AI13" s="42">
        <f t="shared" si="3"/>
        <v>5.962962962962963</v>
      </c>
      <c r="AJ13" s="42">
        <f t="shared" si="4"/>
        <v>6.023809523809524</v>
      </c>
      <c r="AK13" s="43" t="str">
        <f t="shared" si="5"/>
        <v>TB Kh¸</v>
      </c>
      <c r="AL13" s="41">
        <f t="shared" si="6"/>
        <v>0</v>
      </c>
      <c r="AM13" s="44" t="str">
        <f t="shared" si="7"/>
        <v>Lªn líp</v>
      </c>
      <c r="AN13" s="41">
        <v>7</v>
      </c>
      <c r="AO13" s="41"/>
      <c r="AP13" s="41">
        <v>7</v>
      </c>
      <c r="AQ13" s="41"/>
      <c r="AR13" s="41">
        <v>9</v>
      </c>
      <c r="AS13" s="41"/>
      <c r="AT13" s="41">
        <v>6</v>
      </c>
      <c r="AU13" s="41">
        <v>4</v>
      </c>
      <c r="AV13" s="41">
        <v>7</v>
      </c>
      <c r="AW13" s="41"/>
      <c r="AX13" s="41">
        <v>6</v>
      </c>
      <c r="AY13" s="41"/>
      <c r="AZ13" s="41">
        <v>5</v>
      </c>
      <c r="BA13" s="41"/>
      <c r="BB13" s="41">
        <v>6</v>
      </c>
      <c r="BC13" s="41"/>
      <c r="BD13" s="41">
        <v>7</v>
      </c>
      <c r="BE13" s="41"/>
      <c r="BF13" s="41">
        <f t="shared" si="8"/>
        <v>223</v>
      </c>
      <c r="BG13" s="70">
        <f t="shared" si="9"/>
        <v>6.757575757575758</v>
      </c>
      <c r="BH13" s="41">
        <v>7</v>
      </c>
      <c r="BI13" s="41"/>
      <c r="BJ13" s="41">
        <v>7</v>
      </c>
      <c r="BK13" s="41"/>
      <c r="BL13" s="41">
        <v>5</v>
      </c>
      <c r="BM13" s="41"/>
      <c r="BN13" s="41">
        <v>7</v>
      </c>
      <c r="BO13" s="41"/>
      <c r="BP13" s="41">
        <v>7</v>
      </c>
      <c r="BQ13" s="41"/>
      <c r="BR13" s="41">
        <v>7</v>
      </c>
      <c r="BS13" s="41"/>
      <c r="BT13" s="41">
        <v>7</v>
      </c>
      <c r="BU13" s="41"/>
      <c r="BV13" s="122">
        <f t="shared" si="10"/>
        <v>176</v>
      </c>
      <c r="BW13" s="70">
        <f t="shared" si="11"/>
        <v>6.769230769230769</v>
      </c>
      <c r="BX13" s="70">
        <f t="shared" si="12"/>
        <v>6.762711864406779</v>
      </c>
      <c r="BY13" s="112" t="s">
        <v>568</v>
      </c>
      <c r="BZ13" s="70"/>
      <c r="CA13" s="41">
        <v>9</v>
      </c>
      <c r="CB13" s="122"/>
      <c r="CC13" s="41">
        <v>7</v>
      </c>
      <c r="CD13" s="122"/>
      <c r="CE13" s="41">
        <v>8</v>
      </c>
      <c r="CF13" s="122"/>
      <c r="CG13" s="41">
        <v>7</v>
      </c>
      <c r="CH13" s="122"/>
      <c r="CI13" s="41">
        <v>7</v>
      </c>
      <c r="CJ13" s="122"/>
      <c r="CK13" s="41">
        <v>7</v>
      </c>
      <c r="CL13" s="122"/>
      <c r="CM13" s="41">
        <v>8</v>
      </c>
      <c r="CN13" s="122"/>
      <c r="CO13" s="122">
        <f t="shared" si="13"/>
        <v>241</v>
      </c>
      <c r="CP13" s="178">
        <f t="shared" si="14"/>
        <v>7.53125</v>
      </c>
      <c r="CQ13" s="41">
        <v>8</v>
      </c>
      <c r="CR13" s="122"/>
      <c r="CS13" s="41">
        <v>9</v>
      </c>
      <c r="CT13" s="122"/>
      <c r="CU13" s="41">
        <v>8</v>
      </c>
      <c r="CV13" s="122"/>
      <c r="CW13" s="41">
        <v>9</v>
      </c>
      <c r="CX13" s="122"/>
      <c r="CY13" s="41">
        <v>9</v>
      </c>
      <c r="CZ13" s="122"/>
      <c r="DA13" s="122">
        <f t="shared" si="15"/>
        <v>199</v>
      </c>
      <c r="DB13" s="70">
        <f t="shared" si="16"/>
        <v>8.652173913043478</v>
      </c>
      <c r="DC13" s="70">
        <f t="shared" si="17"/>
        <v>8</v>
      </c>
      <c r="DD13" s="122"/>
      <c r="DE13" s="41"/>
      <c r="DF13" s="122"/>
      <c r="DG13" s="41"/>
      <c r="DH13" s="122"/>
      <c r="DI13" s="41"/>
      <c r="DJ13" s="122"/>
      <c r="DK13" s="41"/>
      <c r="DL13" s="122"/>
      <c r="DM13" s="41"/>
      <c r="DN13" s="122"/>
      <c r="DO13" s="41"/>
      <c r="DP13" s="122"/>
    </row>
    <row r="14" spans="1:120" ht="15.75">
      <c r="A14" s="4">
        <v>26</v>
      </c>
      <c r="B14" s="13" t="s">
        <v>459</v>
      </c>
      <c r="C14" s="24" t="s">
        <v>429</v>
      </c>
      <c r="D14" s="11">
        <v>33763</v>
      </c>
      <c r="E14" s="4" t="s">
        <v>101</v>
      </c>
      <c r="F14" s="16" t="s">
        <v>460</v>
      </c>
      <c r="G14" s="17" t="s">
        <v>97</v>
      </c>
      <c r="H14" s="41">
        <v>6</v>
      </c>
      <c r="I14" s="41"/>
      <c r="J14" s="41">
        <v>7</v>
      </c>
      <c r="K14" s="41"/>
      <c r="L14" s="41">
        <v>5</v>
      </c>
      <c r="M14" s="41"/>
      <c r="N14" s="41">
        <v>7</v>
      </c>
      <c r="O14" s="41"/>
      <c r="P14" s="41">
        <v>6</v>
      </c>
      <c r="Q14" s="41"/>
      <c r="R14" s="41">
        <v>5</v>
      </c>
      <c r="S14" s="41"/>
      <c r="T14" s="41">
        <f t="shared" si="0"/>
        <v>86</v>
      </c>
      <c r="U14" s="42">
        <f t="shared" si="1"/>
        <v>5.733333333333333</v>
      </c>
      <c r="V14" s="41">
        <v>7</v>
      </c>
      <c r="W14" s="41"/>
      <c r="X14" s="41">
        <v>7</v>
      </c>
      <c r="Y14" s="41"/>
      <c r="Z14" s="41">
        <v>6</v>
      </c>
      <c r="AA14" s="41"/>
      <c r="AB14" s="41">
        <v>7</v>
      </c>
      <c r="AC14" s="41"/>
      <c r="AD14" s="41">
        <v>6</v>
      </c>
      <c r="AE14" s="41">
        <v>4</v>
      </c>
      <c r="AF14" s="41">
        <v>5</v>
      </c>
      <c r="AG14" s="41"/>
      <c r="AH14" s="41">
        <f t="shared" si="2"/>
        <v>170</v>
      </c>
      <c r="AI14" s="42">
        <f t="shared" si="3"/>
        <v>6.296296296296297</v>
      </c>
      <c r="AJ14" s="42">
        <f t="shared" si="4"/>
        <v>6.095238095238095</v>
      </c>
      <c r="AK14" s="43" t="str">
        <f t="shared" si="5"/>
        <v>TB Kh¸</v>
      </c>
      <c r="AL14" s="41">
        <f t="shared" si="6"/>
        <v>0</v>
      </c>
      <c r="AM14" s="44" t="str">
        <f t="shared" si="7"/>
        <v>Lªn líp</v>
      </c>
      <c r="AN14" s="41">
        <v>5</v>
      </c>
      <c r="AO14" s="41"/>
      <c r="AP14" s="41">
        <v>8</v>
      </c>
      <c r="AQ14" s="41"/>
      <c r="AR14" s="41">
        <v>7</v>
      </c>
      <c r="AS14" s="41"/>
      <c r="AT14" s="41">
        <v>6</v>
      </c>
      <c r="AU14" s="41"/>
      <c r="AV14" s="41">
        <v>8</v>
      </c>
      <c r="AW14" s="41"/>
      <c r="AX14" s="41">
        <v>8</v>
      </c>
      <c r="AY14" s="41"/>
      <c r="AZ14" s="41">
        <v>5</v>
      </c>
      <c r="BA14" s="41"/>
      <c r="BB14" s="41">
        <v>5</v>
      </c>
      <c r="BC14" s="41"/>
      <c r="BD14" s="41">
        <v>8</v>
      </c>
      <c r="BE14" s="41"/>
      <c r="BF14" s="41">
        <f t="shared" si="8"/>
        <v>220</v>
      </c>
      <c r="BG14" s="70">
        <f t="shared" si="9"/>
        <v>6.666666666666667</v>
      </c>
      <c r="BH14" s="41">
        <v>6</v>
      </c>
      <c r="BI14" s="41"/>
      <c r="BJ14" s="41">
        <v>6</v>
      </c>
      <c r="BK14" s="41"/>
      <c r="BL14" s="41">
        <v>8</v>
      </c>
      <c r="BM14" s="41"/>
      <c r="BN14" s="41">
        <v>9</v>
      </c>
      <c r="BO14" s="41"/>
      <c r="BP14" s="41">
        <v>8</v>
      </c>
      <c r="BQ14" s="41"/>
      <c r="BR14" s="41">
        <v>9</v>
      </c>
      <c r="BS14" s="41"/>
      <c r="BT14" s="41">
        <v>6</v>
      </c>
      <c r="BU14" s="41"/>
      <c r="BV14" s="122">
        <f t="shared" si="10"/>
        <v>193</v>
      </c>
      <c r="BW14" s="70">
        <f t="shared" si="11"/>
        <v>7.423076923076923</v>
      </c>
      <c r="BX14" s="70">
        <f t="shared" si="12"/>
        <v>7</v>
      </c>
      <c r="BY14" s="112" t="s">
        <v>511</v>
      </c>
      <c r="BZ14" s="70"/>
      <c r="CA14" s="41">
        <v>9</v>
      </c>
      <c r="CB14" s="122"/>
      <c r="CC14" s="41">
        <v>8</v>
      </c>
      <c r="CD14" s="122"/>
      <c r="CE14" s="41">
        <v>9</v>
      </c>
      <c r="CF14" s="122"/>
      <c r="CG14" s="41">
        <v>10</v>
      </c>
      <c r="CH14" s="122"/>
      <c r="CI14" s="41">
        <v>9</v>
      </c>
      <c r="CJ14" s="122"/>
      <c r="CK14" s="41">
        <v>7</v>
      </c>
      <c r="CL14" s="122"/>
      <c r="CM14" s="41">
        <v>9</v>
      </c>
      <c r="CN14" s="122"/>
      <c r="CO14" s="122">
        <f t="shared" si="13"/>
        <v>280</v>
      </c>
      <c r="CP14" s="178">
        <f t="shared" si="14"/>
        <v>8.75</v>
      </c>
      <c r="CQ14" s="41">
        <v>8</v>
      </c>
      <c r="CR14" s="122"/>
      <c r="CS14" s="41">
        <v>8</v>
      </c>
      <c r="CT14" s="122"/>
      <c r="CU14" s="41">
        <v>9</v>
      </c>
      <c r="CV14" s="122"/>
      <c r="CW14" s="41">
        <v>9</v>
      </c>
      <c r="CX14" s="122"/>
      <c r="CY14" s="41">
        <v>9</v>
      </c>
      <c r="CZ14" s="122"/>
      <c r="DA14" s="122">
        <f t="shared" si="15"/>
        <v>197</v>
      </c>
      <c r="DB14" s="70">
        <f t="shared" si="16"/>
        <v>8.565217391304348</v>
      </c>
      <c r="DC14" s="70">
        <f t="shared" si="17"/>
        <v>8.672727272727272</v>
      </c>
      <c r="DD14" s="122"/>
      <c r="DE14" s="41"/>
      <c r="DF14" s="122"/>
      <c r="DG14" s="41"/>
      <c r="DH14" s="122"/>
      <c r="DI14" s="41"/>
      <c r="DJ14" s="122"/>
      <c r="DK14" s="41"/>
      <c r="DL14" s="122"/>
      <c r="DM14" s="41"/>
      <c r="DN14" s="122"/>
      <c r="DO14" s="41"/>
      <c r="DP14" s="122"/>
    </row>
    <row r="15" spans="1:120" ht="15.75">
      <c r="A15" s="4">
        <v>15</v>
      </c>
      <c r="B15" s="13" t="s">
        <v>225</v>
      </c>
      <c r="C15" s="24" t="s">
        <v>313</v>
      </c>
      <c r="D15" s="11">
        <v>33605</v>
      </c>
      <c r="E15" s="4" t="s">
        <v>101</v>
      </c>
      <c r="F15" s="16" t="s">
        <v>76</v>
      </c>
      <c r="G15" s="17" t="s">
        <v>46</v>
      </c>
      <c r="H15" s="41">
        <v>7</v>
      </c>
      <c r="I15" s="41"/>
      <c r="J15" s="41">
        <v>7</v>
      </c>
      <c r="K15" s="41"/>
      <c r="L15" s="41">
        <v>6</v>
      </c>
      <c r="M15" s="41"/>
      <c r="N15" s="41">
        <v>6</v>
      </c>
      <c r="O15" s="41"/>
      <c r="P15" s="41">
        <v>6</v>
      </c>
      <c r="Q15" s="41"/>
      <c r="R15" s="41">
        <v>8</v>
      </c>
      <c r="S15" s="41"/>
      <c r="T15" s="41">
        <f t="shared" si="0"/>
        <v>98</v>
      </c>
      <c r="U15" s="42">
        <f t="shared" si="1"/>
        <v>6.533333333333333</v>
      </c>
      <c r="V15" s="41">
        <v>7</v>
      </c>
      <c r="W15" s="41"/>
      <c r="X15" s="41">
        <v>7</v>
      </c>
      <c r="Y15" s="41"/>
      <c r="Z15" s="41">
        <v>6</v>
      </c>
      <c r="AA15" s="41"/>
      <c r="AB15" s="41">
        <v>5</v>
      </c>
      <c r="AC15" s="41"/>
      <c r="AD15" s="41">
        <v>5</v>
      </c>
      <c r="AE15" s="41"/>
      <c r="AF15" s="41">
        <v>7</v>
      </c>
      <c r="AG15" s="41"/>
      <c r="AH15" s="41">
        <f t="shared" si="2"/>
        <v>169</v>
      </c>
      <c r="AI15" s="42">
        <f t="shared" si="3"/>
        <v>6.2592592592592595</v>
      </c>
      <c r="AJ15" s="42">
        <f t="shared" si="4"/>
        <v>6.357142857142857</v>
      </c>
      <c r="AK15" s="43" t="str">
        <f t="shared" si="5"/>
        <v>TB Kh¸</v>
      </c>
      <c r="AL15" s="41">
        <f t="shared" si="6"/>
        <v>0</v>
      </c>
      <c r="AM15" s="44" t="str">
        <f t="shared" si="7"/>
        <v>Lªn líp</v>
      </c>
      <c r="AN15" s="41">
        <v>7</v>
      </c>
      <c r="AO15" s="41"/>
      <c r="AP15" s="41">
        <v>7</v>
      </c>
      <c r="AQ15" s="41"/>
      <c r="AR15" s="41">
        <v>7</v>
      </c>
      <c r="AS15" s="41"/>
      <c r="AT15" s="193">
        <v>5</v>
      </c>
      <c r="AU15" s="41"/>
      <c r="AV15" s="41">
        <v>7</v>
      </c>
      <c r="AW15" s="41"/>
      <c r="AX15" s="41">
        <v>8</v>
      </c>
      <c r="AY15" s="41"/>
      <c r="AZ15" s="41">
        <v>5</v>
      </c>
      <c r="BA15" s="41"/>
      <c r="BB15" s="41">
        <v>6</v>
      </c>
      <c r="BC15" s="41"/>
      <c r="BD15" s="41">
        <v>8</v>
      </c>
      <c r="BE15" s="41"/>
      <c r="BF15" s="41">
        <f t="shared" si="8"/>
        <v>221</v>
      </c>
      <c r="BG15" s="70">
        <f t="shared" si="9"/>
        <v>6.696969696969697</v>
      </c>
      <c r="BH15" s="41">
        <v>6</v>
      </c>
      <c r="BI15" s="41"/>
      <c r="BJ15" s="41">
        <v>7</v>
      </c>
      <c r="BK15" s="41"/>
      <c r="BL15" s="41">
        <v>7</v>
      </c>
      <c r="BM15" s="41"/>
      <c r="BN15" s="41">
        <v>7</v>
      </c>
      <c r="BO15" s="41"/>
      <c r="BP15" s="41">
        <v>8</v>
      </c>
      <c r="BQ15" s="41"/>
      <c r="BR15" s="41">
        <v>7</v>
      </c>
      <c r="BS15" s="41"/>
      <c r="BT15" s="41">
        <v>6</v>
      </c>
      <c r="BU15" s="41"/>
      <c r="BV15" s="122">
        <f t="shared" si="10"/>
        <v>180</v>
      </c>
      <c r="BW15" s="70">
        <f t="shared" si="11"/>
        <v>6.923076923076923</v>
      </c>
      <c r="BX15" s="70">
        <f t="shared" si="12"/>
        <v>6.796610169491525</v>
      </c>
      <c r="BY15" s="112" t="s">
        <v>568</v>
      </c>
      <c r="BZ15" s="70"/>
      <c r="CA15" s="41">
        <v>8</v>
      </c>
      <c r="CB15" s="122"/>
      <c r="CC15" s="41">
        <v>8</v>
      </c>
      <c r="CD15" s="122"/>
      <c r="CE15" s="41">
        <v>8</v>
      </c>
      <c r="CF15" s="122"/>
      <c r="CG15" s="41">
        <v>7</v>
      </c>
      <c r="CH15" s="122"/>
      <c r="CI15" s="41">
        <v>8</v>
      </c>
      <c r="CJ15" s="122"/>
      <c r="CK15" s="41">
        <v>6</v>
      </c>
      <c r="CL15" s="122"/>
      <c r="CM15" s="41">
        <v>8</v>
      </c>
      <c r="CN15" s="122"/>
      <c r="CO15" s="122">
        <f t="shared" si="13"/>
        <v>240</v>
      </c>
      <c r="CP15" s="178">
        <f t="shared" si="14"/>
        <v>7.5</v>
      </c>
      <c r="CQ15" s="41">
        <v>8</v>
      </c>
      <c r="CR15" s="122"/>
      <c r="CS15" s="41">
        <v>9</v>
      </c>
      <c r="CT15" s="122"/>
      <c r="CU15" s="41">
        <v>8</v>
      </c>
      <c r="CV15" s="122"/>
      <c r="CW15" s="41">
        <v>8</v>
      </c>
      <c r="CX15" s="122"/>
      <c r="CY15" s="41">
        <v>9</v>
      </c>
      <c r="CZ15" s="122"/>
      <c r="DA15" s="122">
        <f t="shared" si="15"/>
        <v>196</v>
      </c>
      <c r="DB15" s="70">
        <f t="shared" si="16"/>
        <v>8.521739130434783</v>
      </c>
      <c r="DC15" s="70">
        <f t="shared" si="17"/>
        <v>7.927272727272728</v>
      </c>
      <c r="DD15" s="122"/>
      <c r="DE15" s="41"/>
      <c r="DF15" s="122"/>
      <c r="DG15" s="41"/>
      <c r="DH15" s="122"/>
      <c r="DI15" s="41"/>
      <c r="DJ15" s="122"/>
      <c r="DK15" s="41"/>
      <c r="DL15" s="122"/>
      <c r="DM15" s="41"/>
      <c r="DN15" s="122"/>
      <c r="DO15" s="41"/>
      <c r="DP15" s="122"/>
    </row>
    <row r="16" spans="1:120" ht="15.75">
      <c r="A16" s="4">
        <v>32</v>
      </c>
      <c r="B16" s="13" t="s">
        <v>134</v>
      </c>
      <c r="C16" s="24" t="s">
        <v>183</v>
      </c>
      <c r="D16" s="11">
        <v>33742</v>
      </c>
      <c r="E16" s="4" t="s">
        <v>101</v>
      </c>
      <c r="F16" s="16" t="s">
        <v>24</v>
      </c>
      <c r="G16" s="17" t="s">
        <v>62</v>
      </c>
      <c r="H16" s="41">
        <v>6</v>
      </c>
      <c r="I16" s="41"/>
      <c r="J16" s="41">
        <v>5</v>
      </c>
      <c r="K16" s="41"/>
      <c r="L16" s="41">
        <v>5</v>
      </c>
      <c r="M16" s="41"/>
      <c r="N16" s="41">
        <v>7</v>
      </c>
      <c r="O16" s="41"/>
      <c r="P16" s="41">
        <v>5</v>
      </c>
      <c r="Q16" s="41"/>
      <c r="R16" s="41">
        <v>6</v>
      </c>
      <c r="S16" s="41"/>
      <c r="T16" s="41">
        <f t="shared" si="0"/>
        <v>85</v>
      </c>
      <c r="U16" s="42">
        <f t="shared" si="1"/>
        <v>5.666666666666667</v>
      </c>
      <c r="V16" s="41">
        <v>6</v>
      </c>
      <c r="W16" s="41"/>
      <c r="X16" s="41">
        <v>6</v>
      </c>
      <c r="Y16" s="41"/>
      <c r="Z16" s="41">
        <v>6</v>
      </c>
      <c r="AA16" s="41"/>
      <c r="AB16" s="41">
        <v>6</v>
      </c>
      <c r="AC16" s="41"/>
      <c r="AD16" s="41">
        <v>5</v>
      </c>
      <c r="AE16" s="41"/>
      <c r="AF16" s="41">
        <v>6</v>
      </c>
      <c r="AG16" s="41"/>
      <c r="AH16" s="41">
        <f t="shared" si="2"/>
        <v>157</v>
      </c>
      <c r="AI16" s="42">
        <f t="shared" si="3"/>
        <v>5.814814814814815</v>
      </c>
      <c r="AJ16" s="42">
        <f t="shared" si="4"/>
        <v>5.761904761904762</v>
      </c>
      <c r="AK16" s="43" t="str">
        <f t="shared" si="5"/>
        <v>Trung b×nh</v>
      </c>
      <c r="AL16" s="41">
        <f t="shared" si="6"/>
        <v>0</v>
      </c>
      <c r="AM16" s="44" t="str">
        <f t="shared" si="7"/>
        <v>Lªn líp</v>
      </c>
      <c r="AN16" s="41">
        <v>6</v>
      </c>
      <c r="AO16" s="41"/>
      <c r="AP16" s="41">
        <v>7</v>
      </c>
      <c r="AQ16" s="41"/>
      <c r="AR16" s="41">
        <v>8</v>
      </c>
      <c r="AS16" s="41"/>
      <c r="AT16" s="41">
        <v>5</v>
      </c>
      <c r="AU16" s="41"/>
      <c r="AV16" s="41">
        <v>7</v>
      </c>
      <c r="AW16" s="41"/>
      <c r="AX16" s="41">
        <v>7</v>
      </c>
      <c r="AY16" s="41"/>
      <c r="AZ16" s="41">
        <v>5</v>
      </c>
      <c r="BA16" s="41"/>
      <c r="BB16" s="41">
        <v>7</v>
      </c>
      <c r="BC16" s="41"/>
      <c r="BD16" s="41">
        <v>7</v>
      </c>
      <c r="BE16" s="41"/>
      <c r="BF16" s="41">
        <f t="shared" si="8"/>
        <v>219</v>
      </c>
      <c r="BG16" s="70">
        <f t="shared" si="9"/>
        <v>6.636363636363637</v>
      </c>
      <c r="BH16" s="41">
        <v>6</v>
      </c>
      <c r="BI16" s="41"/>
      <c r="BJ16" s="41">
        <v>7</v>
      </c>
      <c r="BK16" s="41"/>
      <c r="BL16" s="41">
        <v>7</v>
      </c>
      <c r="BM16" s="41"/>
      <c r="BN16" s="41">
        <v>7</v>
      </c>
      <c r="BO16" s="41"/>
      <c r="BP16" s="41">
        <v>8</v>
      </c>
      <c r="BQ16" s="41"/>
      <c r="BR16" s="41">
        <v>8</v>
      </c>
      <c r="BS16" s="41"/>
      <c r="BT16" s="41">
        <v>7</v>
      </c>
      <c r="BU16" s="41"/>
      <c r="BV16" s="122">
        <f t="shared" si="10"/>
        <v>186</v>
      </c>
      <c r="BW16" s="70">
        <f t="shared" si="11"/>
        <v>7.153846153846154</v>
      </c>
      <c r="BX16" s="70">
        <f t="shared" si="12"/>
        <v>6.864406779661017</v>
      </c>
      <c r="BY16" s="112" t="s">
        <v>568</v>
      </c>
      <c r="BZ16" s="70"/>
      <c r="CA16" s="41">
        <v>9</v>
      </c>
      <c r="CB16" s="122"/>
      <c r="CC16" s="41">
        <v>9</v>
      </c>
      <c r="CD16" s="122"/>
      <c r="CE16" s="41">
        <v>9</v>
      </c>
      <c r="CF16" s="122"/>
      <c r="CG16" s="41">
        <v>7</v>
      </c>
      <c r="CH16" s="122"/>
      <c r="CI16" s="41">
        <v>7</v>
      </c>
      <c r="CJ16" s="122"/>
      <c r="CK16" s="41">
        <v>7</v>
      </c>
      <c r="CL16" s="122"/>
      <c r="CM16" s="41">
        <v>8</v>
      </c>
      <c r="CN16" s="122"/>
      <c r="CO16" s="122">
        <f t="shared" si="13"/>
        <v>252</v>
      </c>
      <c r="CP16" s="178">
        <f t="shared" si="14"/>
        <v>7.875</v>
      </c>
      <c r="CQ16" s="41">
        <v>9</v>
      </c>
      <c r="CR16" s="122"/>
      <c r="CS16" s="41">
        <v>8</v>
      </c>
      <c r="CT16" s="122"/>
      <c r="CU16" s="41">
        <v>9</v>
      </c>
      <c r="CV16" s="122"/>
      <c r="CW16" s="41">
        <v>9</v>
      </c>
      <c r="CX16" s="122"/>
      <c r="CY16" s="41">
        <v>8</v>
      </c>
      <c r="CZ16" s="122"/>
      <c r="DA16" s="122">
        <f t="shared" si="15"/>
        <v>195</v>
      </c>
      <c r="DB16" s="70">
        <f t="shared" si="16"/>
        <v>8.478260869565217</v>
      </c>
      <c r="DC16" s="70">
        <f t="shared" si="17"/>
        <v>8.127272727272727</v>
      </c>
      <c r="DD16" s="122"/>
      <c r="DE16" s="41"/>
      <c r="DF16" s="122"/>
      <c r="DG16" s="41"/>
      <c r="DH16" s="122"/>
      <c r="DI16" s="41"/>
      <c r="DJ16" s="122"/>
      <c r="DK16" s="41"/>
      <c r="DL16" s="122"/>
      <c r="DM16" s="41"/>
      <c r="DN16" s="122"/>
      <c r="DO16" s="41"/>
      <c r="DP16" s="122"/>
    </row>
    <row r="17" spans="1:120" ht="15.75">
      <c r="A17" s="4">
        <v>11</v>
      </c>
      <c r="B17" s="13" t="s">
        <v>148</v>
      </c>
      <c r="C17" s="24" t="s">
        <v>232</v>
      </c>
      <c r="D17" s="11">
        <v>33401</v>
      </c>
      <c r="E17" s="4" t="s">
        <v>101</v>
      </c>
      <c r="F17" s="16" t="s">
        <v>89</v>
      </c>
      <c r="G17" s="17" t="s">
        <v>68</v>
      </c>
      <c r="H17" s="41">
        <v>7</v>
      </c>
      <c r="I17" s="41"/>
      <c r="J17" s="41">
        <v>7</v>
      </c>
      <c r="K17" s="41"/>
      <c r="L17" s="41">
        <v>5</v>
      </c>
      <c r="M17" s="41"/>
      <c r="N17" s="41">
        <v>7</v>
      </c>
      <c r="O17" s="41"/>
      <c r="P17" s="41">
        <v>6</v>
      </c>
      <c r="Q17" s="41"/>
      <c r="R17" s="41">
        <v>6</v>
      </c>
      <c r="S17" s="41"/>
      <c r="T17" s="41">
        <f t="shared" si="0"/>
        <v>90</v>
      </c>
      <c r="U17" s="42">
        <f t="shared" si="1"/>
        <v>6</v>
      </c>
      <c r="V17" s="41">
        <v>7</v>
      </c>
      <c r="W17" s="41"/>
      <c r="X17" s="41">
        <v>6</v>
      </c>
      <c r="Y17" s="41"/>
      <c r="Z17" s="41">
        <v>6</v>
      </c>
      <c r="AA17" s="41"/>
      <c r="AB17" s="41">
        <v>5</v>
      </c>
      <c r="AC17" s="41"/>
      <c r="AD17" s="41">
        <v>5</v>
      </c>
      <c r="AE17" s="41">
        <v>4</v>
      </c>
      <c r="AF17" s="41">
        <v>5</v>
      </c>
      <c r="AG17" s="41"/>
      <c r="AH17" s="41">
        <f t="shared" si="2"/>
        <v>156</v>
      </c>
      <c r="AI17" s="42">
        <f t="shared" si="3"/>
        <v>5.777777777777778</v>
      </c>
      <c r="AJ17" s="42">
        <f t="shared" si="4"/>
        <v>5.857142857142857</v>
      </c>
      <c r="AK17" s="43" t="str">
        <f t="shared" si="5"/>
        <v>Trung b×nh</v>
      </c>
      <c r="AL17" s="41">
        <f t="shared" si="6"/>
        <v>0</v>
      </c>
      <c r="AM17" s="44" t="str">
        <f t="shared" si="7"/>
        <v>Lªn líp</v>
      </c>
      <c r="AN17" s="41">
        <v>6</v>
      </c>
      <c r="AO17" s="41"/>
      <c r="AP17" s="41">
        <v>6</v>
      </c>
      <c r="AQ17" s="41"/>
      <c r="AR17" s="41">
        <v>7</v>
      </c>
      <c r="AS17" s="41"/>
      <c r="AT17" s="128">
        <v>6</v>
      </c>
      <c r="AU17" s="41"/>
      <c r="AV17" s="41">
        <v>6</v>
      </c>
      <c r="AW17" s="41"/>
      <c r="AX17" s="41">
        <v>7</v>
      </c>
      <c r="AY17" s="41"/>
      <c r="AZ17" s="41">
        <v>5</v>
      </c>
      <c r="BA17" s="41"/>
      <c r="BB17" s="41">
        <v>7</v>
      </c>
      <c r="BC17" s="41"/>
      <c r="BD17" s="41">
        <v>7</v>
      </c>
      <c r="BE17" s="41"/>
      <c r="BF17" s="41">
        <f t="shared" si="8"/>
        <v>211</v>
      </c>
      <c r="BG17" s="70">
        <f t="shared" si="9"/>
        <v>6.393939393939394</v>
      </c>
      <c r="BH17" s="41">
        <v>5</v>
      </c>
      <c r="BI17" s="41"/>
      <c r="BJ17" s="41">
        <v>7</v>
      </c>
      <c r="BK17" s="41"/>
      <c r="BL17" s="41">
        <v>6</v>
      </c>
      <c r="BM17" s="41"/>
      <c r="BN17" s="41">
        <v>7</v>
      </c>
      <c r="BO17" s="41"/>
      <c r="BP17" s="41">
        <v>6</v>
      </c>
      <c r="BQ17" s="41"/>
      <c r="BR17" s="41">
        <v>8</v>
      </c>
      <c r="BS17" s="41"/>
      <c r="BT17" s="41">
        <v>5</v>
      </c>
      <c r="BU17" s="41"/>
      <c r="BV17" s="122">
        <f t="shared" si="10"/>
        <v>163</v>
      </c>
      <c r="BW17" s="70">
        <f t="shared" si="11"/>
        <v>6.269230769230769</v>
      </c>
      <c r="BX17" s="70">
        <f t="shared" si="12"/>
        <v>6.338983050847458</v>
      </c>
      <c r="BY17" s="112" t="s">
        <v>568</v>
      </c>
      <c r="BZ17" s="70"/>
      <c r="CA17" s="41">
        <v>8</v>
      </c>
      <c r="CB17" s="122"/>
      <c r="CC17" s="41">
        <v>9</v>
      </c>
      <c r="CD17" s="122"/>
      <c r="CE17" s="41">
        <v>9</v>
      </c>
      <c r="CF17" s="122"/>
      <c r="CG17" s="41">
        <v>9</v>
      </c>
      <c r="CH17" s="122"/>
      <c r="CI17" s="41">
        <v>8</v>
      </c>
      <c r="CJ17" s="122"/>
      <c r="CK17" s="41">
        <v>7</v>
      </c>
      <c r="CL17" s="122"/>
      <c r="CM17" s="41">
        <v>7</v>
      </c>
      <c r="CN17" s="122"/>
      <c r="CO17" s="122">
        <f t="shared" si="13"/>
        <v>258</v>
      </c>
      <c r="CP17" s="178">
        <f t="shared" si="14"/>
        <v>8.0625</v>
      </c>
      <c r="CQ17" s="41">
        <v>9</v>
      </c>
      <c r="CR17" s="122"/>
      <c r="CS17" s="41">
        <v>8</v>
      </c>
      <c r="CT17" s="122"/>
      <c r="CU17" s="41">
        <v>9</v>
      </c>
      <c r="CV17" s="122"/>
      <c r="CW17" s="41">
        <v>8</v>
      </c>
      <c r="CX17" s="122"/>
      <c r="CY17" s="41">
        <v>8</v>
      </c>
      <c r="CZ17" s="122"/>
      <c r="DA17" s="122">
        <f t="shared" si="15"/>
        <v>192</v>
      </c>
      <c r="DB17" s="70">
        <f t="shared" si="16"/>
        <v>8.347826086956522</v>
      </c>
      <c r="DC17" s="70">
        <f t="shared" si="17"/>
        <v>8.181818181818182</v>
      </c>
      <c r="DD17" s="122"/>
      <c r="DE17" s="41"/>
      <c r="DF17" s="122"/>
      <c r="DG17" s="41"/>
      <c r="DH17" s="122"/>
      <c r="DI17" s="41"/>
      <c r="DJ17" s="122"/>
      <c r="DK17" s="41"/>
      <c r="DL17" s="122"/>
      <c r="DM17" s="41"/>
      <c r="DN17" s="122"/>
      <c r="DO17" s="41"/>
      <c r="DP17" s="122"/>
    </row>
    <row r="18" spans="1:120" ht="15.75">
      <c r="A18" s="4">
        <v>10</v>
      </c>
      <c r="B18" s="13" t="s">
        <v>7</v>
      </c>
      <c r="C18" s="24" t="s">
        <v>53</v>
      </c>
      <c r="D18" s="11">
        <v>33677</v>
      </c>
      <c r="E18" s="4" t="s">
        <v>48</v>
      </c>
      <c r="F18" s="16" t="s">
        <v>21</v>
      </c>
      <c r="G18" s="17" t="s">
        <v>94</v>
      </c>
      <c r="H18" s="41">
        <v>7</v>
      </c>
      <c r="I18" s="41"/>
      <c r="J18" s="41">
        <v>7</v>
      </c>
      <c r="K18" s="41"/>
      <c r="L18" s="41">
        <v>5</v>
      </c>
      <c r="M18" s="41">
        <v>4</v>
      </c>
      <c r="N18" s="41">
        <v>6</v>
      </c>
      <c r="O18" s="41"/>
      <c r="P18" s="41">
        <v>7</v>
      </c>
      <c r="Q18" s="41"/>
      <c r="R18" s="41">
        <v>7</v>
      </c>
      <c r="S18" s="41"/>
      <c r="T18" s="41">
        <f t="shared" si="0"/>
        <v>96</v>
      </c>
      <c r="U18" s="42">
        <f t="shared" si="1"/>
        <v>6.4</v>
      </c>
      <c r="V18" s="41">
        <v>7</v>
      </c>
      <c r="W18" s="41"/>
      <c r="X18" s="41">
        <v>6</v>
      </c>
      <c r="Y18" s="41"/>
      <c r="Z18" s="41">
        <v>7</v>
      </c>
      <c r="AA18" s="41"/>
      <c r="AB18" s="41">
        <v>6</v>
      </c>
      <c r="AC18" s="41"/>
      <c r="AD18" s="41">
        <v>6</v>
      </c>
      <c r="AE18" s="41">
        <v>4</v>
      </c>
      <c r="AF18" s="41">
        <v>7</v>
      </c>
      <c r="AG18" s="41"/>
      <c r="AH18" s="41">
        <f t="shared" si="2"/>
        <v>178</v>
      </c>
      <c r="AI18" s="42">
        <f t="shared" si="3"/>
        <v>6.592592592592593</v>
      </c>
      <c r="AJ18" s="42">
        <f t="shared" si="4"/>
        <v>6.523809523809524</v>
      </c>
      <c r="AK18" s="43" t="str">
        <f t="shared" si="5"/>
        <v>TB Kh¸</v>
      </c>
      <c r="AL18" s="41">
        <f t="shared" si="6"/>
        <v>0</v>
      </c>
      <c r="AM18" s="44" t="str">
        <f t="shared" si="7"/>
        <v>Lªn líp</v>
      </c>
      <c r="AN18" s="41">
        <v>6</v>
      </c>
      <c r="AO18" s="41"/>
      <c r="AP18" s="41">
        <v>7</v>
      </c>
      <c r="AQ18" s="41"/>
      <c r="AR18" s="41">
        <v>9</v>
      </c>
      <c r="AS18" s="41"/>
      <c r="AT18" s="128">
        <v>5</v>
      </c>
      <c r="AU18" s="41"/>
      <c r="AV18" s="41">
        <v>7</v>
      </c>
      <c r="AW18" s="41"/>
      <c r="AX18" s="41">
        <v>7</v>
      </c>
      <c r="AY18" s="41"/>
      <c r="AZ18" s="41">
        <v>5</v>
      </c>
      <c r="BA18" s="41"/>
      <c r="BB18" s="41">
        <v>5</v>
      </c>
      <c r="BC18" s="41"/>
      <c r="BD18" s="41">
        <v>8</v>
      </c>
      <c r="BE18" s="41"/>
      <c r="BF18" s="41">
        <f t="shared" si="8"/>
        <v>221</v>
      </c>
      <c r="BG18" s="70">
        <f t="shared" si="9"/>
        <v>6.696969696969697</v>
      </c>
      <c r="BH18" s="41">
        <v>7</v>
      </c>
      <c r="BI18" s="41"/>
      <c r="BJ18" s="41">
        <v>8</v>
      </c>
      <c r="BK18" s="41"/>
      <c r="BL18" s="41">
        <v>7</v>
      </c>
      <c r="BM18" s="41"/>
      <c r="BN18" s="41">
        <v>7</v>
      </c>
      <c r="BO18" s="41"/>
      <c r="BP18" s="41">
        <v>8</v>
      </c>
      <c r="BQ18" s="41"/>
      <c r="BR18" s="41">
        <v>8</v>
      </c>
      <c r="BS18" s="41"/>
      <c r="BT18" s="41">
        <v>6</v>
      </c>
      <c r="BU18" s="41"/>
      <c r="BV18" s="122">
        <f t="shared" si="10"/>
        <v>191</v>
      </c>
      <c r="BW18" s="70">
        <f t="shared" si="11"/>
        <v>7.346153846153846</v>
      </c>
      <c r="BX18" s="70">
        <f t="shared" si="12"/>
        <v>6.983050847457627</v>
      </c>
      <c r="BY18" s="112" t="s">
        <v>568</v>
      </c>
      <c r="BZ18" s="70"/>
      <c r="CA18" s="41">
        <v>8</v>
      </c>
      <c r="CB18" s="122"/>
      <c r="CC18" s="41">
        <v>9</v>
      </c>
      <c r="CD18" s="122"/>
      <c r="CE18" s="41">
        <v>8</v>
      </c>
      <c r="CF18" s="122"/>
      <c r="CG18" s="41">
        <v>9</v>
      </c>
      <c r="CH18" s="122"/>
      <c r="CI18" s="41">
        <v>8</v>
      </c>
      <c r="CJ18" s="122"/>
      <c r="CK18" s="41">
        <v>8</v>
      </c>
      <c r="CL18" s="122"/>
      <c r="CM18" s="41">
        <v>9</v>
      </c>
      <c r="CN18" s="122"/>
      <c r="CO18" s="122">
        <f t="shared" si="13"/>
        <v>272</v>
      </c>
      <c r="CP18" s="178">
        <f t="shared" si="14"/>
        <v>8.5</v>
      </c>
      <c r="CQ18" s="41">
        <v>8</v>
      </c>
      <c r="CR18" s="122"/>
      <c r="CS18" s="41">
        <v>8</v>
      </c>
      <c r="CT18" s="122"/>
      <c r="CU18" s="41">
        <v>9</v>
      </c>
      <c r="CV18" s="122"/>
      <c r="CW18" s="41">
        <v>9</v>
      </c>
      <c r="CX18" s="122"/>
      <c r="CY18" s="41">
        <v>8</v>
      </c>
      <c r="CZ18" s="122"/>
      <c r="DA18" s="122">
        <f t="shared" si="15"/>
        <v>191</v>
      </c>
      <c r="DB18" s="70">
        <f t="shared" si="16"/>
        <v>8.304347826086957</v>
      </c>
      <c r="DC18" s="70">
        <f t="shared" si="17"/>
        <v>8.418181818181818</v>
      </c>
      <c r="DD18" s="122"/>
      <c r="DE18" s="41"/>
      <c r="DF18" s="122"/>
      <c r="DG18" s="41"/>
      <c r="DH18" s="122"/>
      <c r="DI18" s="41"/>
      <c r="DJ18" s="122"/>
      <c r="DK18" s="41"/>
      <c r="DL18" s="122"/>
      <c r="DM18" s="41"/>
      <c r="DN18" s="122"/>
      <c r="DO18" s="41"/>
      <c r="DP18" s="122"/>
    </row>
    <row r="19" spans="1:120" ht="15.75">
      <c r="A19" s="4">
        <v>4</v>
      </c>
      <c r="B19" s="13" t="s">
        <v>438</v>
      </c>
      <c r="C19" s="24" t="s">
        <v>219</v>
      </c>
      <c r="D19" s="11">
        <v>33787</v>
      </c>
      <c r="E19" s="4" t="s">
        <v>101</v>
      </c>
      <c r="F19" s="16" t="s">
        <v>73</v>
      </c>
      <c r="G19" s="17" t="s">
        <v>35</v>
      </c>
      <c r="H19" s="41">
        <v>7</v>
      </c>
      <c r="I19" s="41"/>
      <c r="J19" s="41">
        <v>6</v>
      </c>
      <c r="K19" s="41"/>
      <c r="L19" s="41">
        <v>6</v>
      </c>
      <c r="M19" s="41"/>
      <c r="N19" s="41">
        <v>7</v>
      </c>
      <c r="O19" s="41"/>
      <c r="P19" s="41">
        <v>8</v>
      </c>
      <c r="Q19" s="41"/>
      <c r="R19" s="41">
        <v>5</v>
      </c>
      <c r="S19" s="41"/>
      <c r="T19" s="41">
        <f t="shared" si="0"/>
        <v>99</v>
      </c>
      <c r="U19" s="42">
        <f t="shared" si="1"/>
        <v>6.6</v>
      </c>
      <c r="V19" s="41">
        <v>6</v>
      </c>
      <c r="W19" s="41"/>
      <c r="X19" s="41">
        <v>7</v>
      </c>
      <c r="Y19" s="41"/>
      <c r="Z19" s="41">
        <v>6</v>
      </c>
      <c r="AA19" s="41"/>
      <c r="AB19" s="41">
        <v>6</v>
      </c>
      <c r="AC19" s="41"/>
      <c r="AD19" s="41">
        <v>5</v>
      </c>
      <c r="AE19" s="41"/>
      <c r="AF19" s="41">
        <v>8</v>
      </c>
      <c r="AG19" s="41"/>
      <c r="AH19" s="41">
        <f t="shared" si="2"/>
        <v>170</v>
      </c>
      <c r="AI19" s="42">
        <f t="shared" si="3"/>
        <v>6.296296296296297</v>
      </c>
      <c r="AJ19" s="42">
        <f t="shared" si="4"/>
        <v>6.404761904761905</v>
      </c>
      <c r="AK19" s="43" t="str">
        <f t="shared" si="5"/>
        <v>TB Kh¸</v>
      </c>
      <c r="AL19" s="41">
        <f t="shared" si="6"/>
        <v>0</v>
      </c>
      <c r="AM19" s="44" t="str">
        <f t="shared" si="7"/>
        <v>Lªn líp</v>
      </c>
      <c r="AN19" s="41">
        <v>7</v>
      </c>
      <c r="AO19" s="41"/>
      <c r="AP19" s="41">
        <v>5</v>
      </c>
      <c r="AQ19" s="41"/>
      <c r="AR19" s="41">
        <v>8</v>
      </c>
      <c r="AS19" s="41"/>
      <c r="AT19" s="128">
        <v>7</v>
      </c>
      <c r="AU19" s="41"/>
      <c r="AV19" s="41">
        <v>6</v>
      </c>
      <c r="AW19" s="41"/>
      <c r="AX19" s="41">
        <v>7</v>
      </c>
      <c r="AY19" s="41"/>
      <c r="AZ19" s="41">
        <v>6</v>
      </c>
      <c r="BA19" s="41"/>
      <c r="BB19" s="41">
        <v>7</v>
      </c>
      <c r="BC19" s="41"/>
      <c r="BD19" s="41">
        <v>7</v>
      </c>
      <c r="BE19" s="41"/>
      <c r="BF19" s="41">
        <f t="shared" si="8"/>
        <v>223</v>
      </c>
      <c r="BG19" s="70">
        <f t="shared" si="9"/>
        <v>6.757575757575758</v>
      </c>
      <c r="BH19" s="41">
        <v>6</v>
      </c>
      <c r="BI19" s="41"/>
      <c r="BJ19" s="41">
        <v>6</v>
      </c>
      <c r="BK19" s="41"/>
      <c r="BL19" s="41">
        <v>7</v>
      </c>
      <c r="BM19" s="41"/>
      <c r="BN19" s="41">
        <v>7</v>
      </c>
      <c r="BO19" s="41"/>
      <c r="BP19" s="41">
        <v>8</v>
      </c>
      <c r="BQ19" s="41"/>
      <c r="BR19" s="41">
        <v>8</v>
      </c>
      <c r="BS19" s="41"/>
      <c r="BT19" s="41">
        <v>6</v>
      </c>
      <c r="BU19" s="41"/>
      <c r="BV19" s="122">
        <f t="shared" si="10"/>
        <v>179</v>
      </c>
      <c r="BW19" s="70">
        <f t="shared" si="11"/>
        <v>6.884615384615385</v>
      </c>
      <c r="BX19" s="70">
        <f t="shared" si="12"/>
        <v>6.813559322033898</v>
      </c>
      <c r="BY19" s="112" t="s">
        <v>568</v>
      </c>
      <c r="BZ19" s="70"/>
      <c r="CA19" s="41">
        <v>9</v>
      </c>
      <c r="CB19" s="122"/>
      <c r="CC19" s="41">
        <v>9</v>
      </c>
      <c r="CD19" s="122"/>
      <c r="CE19" s="41">
        <v>9</v>
      </c>
      <c r="CF19" s="122"/>
      <c r="CG19" s="41">
        <v>9</v>
      </c>
      <c r="CH19" s="122"/>
      <c r="CI19" s="41">
        <v>8</v>
      </c>
      <c r="CJ19" s="122"/>
      <c r="CK19" s="41">
        <v>7</v>
      </c>
      <c r="CL19" s="122"/>
      <c r="CM19" s="41">
        <v>9</v>
      </c>
      <c r="CN19" s="122"/>
      <c r="CO19" s="122">
        <f t="shared" si="13"/>
        <v>274</v>
      </c>
      <c r="CP19" s="178">
        <f t="shared" si="14"/>
        <v>8.5625</v>
      </c>
      <c r="CQ19" s="41">
        <v>9</v>
      </c>
      <c r="CR19" s="122"/>
      <c r="CS19" s="41">
        <v>8</v>
      </c>
      <c r="CT19" s="122"/>
      <c r="CU19" s="41">
        <v>9</v>
      </c>
      <c r="CV19" s="122"/>
      <c r="CW19" s="41">
        <v>9</v>
      </c>
      <c r="CX19" s="122"/>
      <c r="CY19" s="41">
        <v>7</v>
      </c>
      <c r="CZ19" s="122"/>
      <c r="DA19" s="122">
        <f t="shared" si="15"/>
        <v>189</v>
      </c>
      <c r="DB19" s="70">
        <f t="shared" si="16"/>
        <v>8.217391304347826</v>
      </c>
      <c r="DC19" s="70">
        <f t="shared" si="17"/>
        <v>8.418181818181818</v>
      </c>
      <c r="DD19" s="122"/>
      <c r="DE19" s="41"/>
      <c r="DF19" s="122"/>
      <c r="DG19" s="41"/>
      <c r="DH19" s="122"/>
      <c r="DI19" s="41"/>
      <c r="DJ19" s="122"/>
      <c r="DK19" s="41"/>
      <c r="DL19" s="122"/>
      <c r="DM19" s="41"/>
      <c r="DN19" s="122"/>
      <c r="DO19" s="41"/>
      <c r="DP19" s="122"/>
    </row>
    <row r="20" spans="1:120" ht="15.75">
      <c r="A20" s="4">
        <v>38</v>
      </c>
      <c r="B20" s="13" t="s">
        <v>464</v>
      </c>
      <c r="C20" s="24" t="s">
        <v>475</v>
      </c>
      <c r="D20" s="11">
        <v>33742</v>
      </c>
      <c r="E20" s="4" t="s">
        <v>101</v>
      </c>
      <c r="F20" s="16" t="s">
        <v>451</v>
      </c>
      <c r="G20" s="17" t="s">
        <v>78</v>
      </c>
      <c r="H20" s="41">
        <v>7</v>
      </c>
      <c r="I20" s="41"/>
      <c r="J20" s="41">
        <v>6</v>
      </c>
      <c r="K20" s="41"/>
      <c r="L20" s="41">
        <v>5</v>
      </c>
      <c r="M20" s="41"/>
      <c r="N20" s="41">
        <v>7</v>
      </c>
      <c r="O20" s="41"/>
      <c r="P20" s="41">
        <v>6</v>
      </c>
      <c r="Q20" s="41"/>
      <c r="R20" s="41">
        <v>8</v>
      </c>
      <c r="S20" s="41"/>
      <c r="T20" s="41">
        <f t="shared" si="0"/>
        <v>98</v>
      </c>
      <c r="U20" s="42">
        <f t="shared" si="1"/>
        <v>6.533333333333333</v>
      </c>
      <c r="V20" s="41">
        <v>6</v>
      </c>
      <c r="W20" s="41"/>
      <c r="X20" s="41">
        <v>7</v>
      </c>
      <c r="Y20" s="41"/>
      <c r="Z20" s="41">
        <v>7</v>
      </c>
      <c r="AA20" s="41"/>
      <c r="AB20" s="41">
        <v>7</v>
      </c>
      <c r="AC20" s="41"/>
      <c r="AD20" s="41">
        <v>5</v>
      </c>
      <c r="AE20" s="41"/>
      <c r="AF20" s="41">
        <v>7</v>
      </c>
      <c r="AG20" s="41"/>
      <c r="AH20" s="41">
        <f t="shared" si="2"/>
        <v>172</v>
      </c>
      <c r="AI20" s="42">
        <f t="shared" si="3"/>
        <v>6.37037037037037</v>
      </c>
      <c r="AJ20" s="42">
        <f t="shared" si="4"/>
        <v>6.428571428571429</v>
      </c>
      <c r="AK20" s="43" t="str">
        <f t="shared" si="5"/>
        <v>TB Kh¸</v>
      </c>
      <c r="AL20" s="41">
        <f t="shared" si="6"/>
        <v>0</v>
      </c>
      <c r="AM20" s="44" t="str">
        <f t="shared" si="7"/>
        <v>Lªn líp</v>
      </c>
      <c r="AN20" s="41">
        <v>5</v>
      </c>
      <c r="AO20" s="41"/>
      <c r="AP20" s="41">
        <v>6</v>
      </c>
      <c r="AQ20" s="41"/>
      <c r="AR20" s="41">
        <v>8</v>
      </c>
      <c r="AS20" s="41"/>
      <c r="AT20" s="128">
        <v>7</v>
      </c>
      <c r="AU20" s="41"/>
      <c r="AV20" s="41">
        <v>6</v>
      </c>
      <c r="AW20" s="41"/>
      <c r="AX20" s="41">
        <v>8</v>
      </c>
      <c r="AY20" s="41"/>
      <c r="AZ20" s="41">
        <v>5</v>
      </c>
      <c r="BA20" s="41"/>
      <c r="BB20" s="41">
        <v>7</v>
      </c>
      <c r="BC20" s="41"/>
      <c r="BD20" s="41">
        <v>6</v>
      </c>
      <c r="BE20" s="41"/>
      <c r="BF20" s="41">
        <f t="shared" si="8"/>
        <v>214</v>
      </c>
      <c r="BG20" s="70">
        <f t="shared" si="9"/>
        <v>6.484848484848484</v>
      </c>
      <c r="BH20" s="41">
        <v>6</v>
      </c>
      <c r="BI20" s="41"/>
      <c r="BJ20" s="41">
        <v>5</v>
      </c>
      <c r="BK20" s="41"/>
      <c r="BL20" s="41">
        <v>5</v>
      </c>
      <c r="BM20" s="41"/>
      <c r="BN20" s="41">
        <v>5</v>
      </c>
      <c r="BO20" s="41"/>
      <c r="BP20" s="41">
        <v>7</v>
      </c>
      <c r="BQ20" s="41"/>
      <c r="BR20" s="41">
        <v>7</v>
      </c>
      <c r="BS20" s="41"/>
      <c r="BT20" s="41">
        <v>6</v>
      </c>
      <c r="BU20" s="41"/>
      <c r="BV20" s="122">
        <f t="shared" si="10"/>
        <v>153</v>
      </c>
      <c r="BW20" s="70">
        <f t="shared" si="11"/>
        <v>5.884615384615385</v>
      </c>
      <c r="BX20" s="70">
        <f t="shared" si="12"/>
        <v>6.220338983050848</v>
      </c>
      <c r="BY20" s="112" t="s">
        <v>568</v>
      </c>
      <c r="BZ20" s="70"/>
      <c r="CA20" s="41">
        <v>9</v>
      </c>
      <c r="CB20" s="122"/>
      <c r="CC20" s="41">
        <v>8</v>
      </c>
      <c r="CD20" s="122"/>
      <c r="CE20" s="41">
        <v>7</v>
      </c>
      <c r="CF20" s="122"/>
      <c r="CG20" s="41">
        <v>9</v>
      </c>
      <c r="CH20" s="122"/>
      <c r="CI20" s="41">
        <v>7</v>
      </c>
      <c r="CJ20" s="122"/>
      <c r="CK20" s="41">
        <v>7</v>
      </c>
      <c r="CL20" s="122"/>
      <c r="CM20" s="41">
        <v>8</v>
      </c>
      <c r="CN20" s="122"/>
      <c r="CO20" s="122">
        <f t="shared" si="13"/>
        <v>254</v>
      </c>
      <c r="CP20" s="178">
        <f t="shared" si="14"/>
        <v>7.9375</v>
      </c>
      <c r="CQ20" s="41">
        <v>7</v>
      </c>
      <c r="CR20" s="122"/>
      <c r="CS20" s="41">
        <v>9</v>
      </c>
      <c r="CT20" s="122"/>
      <c r="CU20" s="41">
        <v>8</v>
      </c>
      <c r="CV20" s="122"/>
      <c r="CW20" s="41">
        <v>9</v>
      </c>
      <c r="CX20" s="122"/>
      <c r="CY20" s="41">
        <v>8</v>
      </c>
      <c r="CZ20" s="122"/>
      <c r="DA20" s="122">
        <f t="shared" si="15"/>
        <v>189</v>
      </c>
      <c r="DB20" s="70">
        <f t="shared" si="16"/>
        <v>8.217391304347826</v>
      </c>
      <c r="DC20" s="70">
        <f t="shared" si="17"/>
        <v>8.054545454545455</v>
      </c>
      <c r="DD20" s="122"/>
      <c r="DE20" s="41"/>
      <c r="DF20" s="122"/>
      <c r="DG20" s="41"/>
      <c r="DH20" s="122"/>
      <c r="DI20" s="41"/>
      <c r="DJ20" s="122"/>
      <c r="DK20" s="41"/>
      <c r="DL20" s="122"/>
      <c r="DM20" s="41"/>
      <c r="DN20" s="122"/>
      <c r="DO20" s="41"/>
      <c r="DP20" s="122"/>
    </row>
    <row r="21" spans="1:120" ht="15.75">
      <c r="A21" s="4">
        <v>39</v>
      </c>
      <c r="B21" s="13" t="s">
        <v>476</v>
      </c>
      <c r="C21" s="24" t="s">
        <v>425</v>
      </c>
      <c r="D21" s="11">
        <v>33756</v>
      </c>
      <c r="E21" s="4" t="s">
        <v>101</v>
      </c>
      <c r="F21" s="16" t="s">
        <v>44</v>
      </c>
      <c r="G21" s="17" t="s">
        <v>94</v>
      </c>
      <c r="H21" s="41">
        <v>7</v>
      </c>
      <c r="I21" s="41"/>
      <c r="J21" s="41">
        <v>6</v>
      </c>
      <c r="K21" s="41"/>
      <c r="L21" s="41">
        <v>5</v>
      </c>
      <c r="M21" s="41">
        <v>3</v>
      </c>
      <c r="N21" s="41">
        <v>7</v>
      </c>
      <c r="O21" s="41"/>
      <c r="P21" s="41">
        <v>7</v>
      </c>
      <c r="Q21" s="41"/>
      <c r="R21" s="41">
        <v>7</v>
      </c>
      <c r="S21" s="41"/>
      <c r="T21" s="41">
        <f t="shared" si="0"/>
        <v>99</v>
      </c>
      <c r="U21" s="42">
        <f t="shared" si="1"/>
        <v>6.6</v>
      </c>
      <c r="V21" s="41">
        <v>7</v>
      </c>
      <c r="W21" s="41"/>
      <c r="X21" s="41">
        <v>7</v>
      </c>
      <c r="Y21" s="41"/>
      <c r="Z21" s="41">
        <v>6</v>
      </c>
      <c r="AA21" s="41"/>
      <c r="AB21" s="41">
        <v>6</v>
      </c>
      <c r="AC21" s="41"/>
      <c r="AD21" s="41">
        <v>5</v>
      </c>
      <c r="AE21" s="41"/>
      <c r="AF21" s="41">
        <v>6</v>
      </c>
      <c r="AG21" s="41"/>
      <c r="AH21" s="41">
        <f t="shared" si="2"/>
        <v>167</v>
      </c>
      <c r="AI21" s="42">
        <f t="shared" si="3"/>
        <v>6.185185185185185</v>
      </c>
      <c r="AJ21" s="42">
        <f t="shared" si="4"/>
        <v>6.333333333333333</v>
      </c>
      <c r="AK21" s="43" t="str">
        <f t="shared" si="5"/>
        <v>TB Kh¸</v>
      </c>
      <c r="AL21" s="41">
        <f t="shared" si="6"/>
        <v>0</v>
      </c>
      <c r="AM21" s="44" t="str">
        <f t="shared" si="7"/>
        <v>Lªn líp</v>
      </c>
      <c r="AN21" s="41">
        <v>5</v>
      </c>
      <c r="AO21" s="41"/>
      <c r="AP21" s="41">
        <v>6</v>
      </c>
      <c r="AQ21" s="41"/>
      <c r="AR21" s="41">
        <v>9</v>
      </c>
      <c r="AS21" s="41"/>
      <c r="AT21" s="128">
        <v>6</v>
      </c>
      <c r="AU21" s="41"/>
      <c r="AV21" s="41">
        <v>6</v>
      </c>
      <c r="AW21" s="41"/>
      <c r="AX21" s="41">
        <v>7</v>
      </c>
      <c r="AY21" s="41"/>
      <c r="AZ21" s="41">
        <v>5</v>
      </c>
      <c r="BA21" s="41"/>
      <c r="BB21" s="41">
        <v>8</v>
      </c>
      <c r="BC21" s="41"/>
      <c r="BD21" s="41">
        <v>8</v>
      </c>
      <c r="BE21" s="41"/>
      <c r="BF21" s="41">
        <f t="shared" si="8"/>
        <v>227</v>
      </c>
      <c r="BG21" s="70">
        <f t="shared" si="9"/>
        <v>6.878787878787879</v>
      </c>
      <c r="BH21" s="41">
        <v>7</v>
      </c>
      <c r="BI21" s="41"/>
      <c r="BJ21" s="41">
        <v>7</v>
      </c>
      <c r="BK21" s="41"/>
      <c r="BL21" s="41">
        <v>6</v>
      </c>
      <c r="BM21" s="41"/>
      <c r="BN21" s="41">
        <v>9</v>
      </c>
      <c r="BO21" s="41"/>
      <c r="BP21" s="41">
        <v>9</v>
      </c>
      <c r="BQ21" s="41"/>
      <c r="BR21" s="41">
        <v>9</v>
      </c>
      <c r="BS21" s="41"/>
      <c r="BT21" s="41">
        <v>8</v>
      </c>
      <c r="BU21" s="41"/>
      <c r="BV21" s="122">
        <f t="shared" si="10"/>
        <v>206</v>
      </c>
      <c r="BW21" s="70">
        <f t="shared" si="11"/>
        <v>7.923076923076923</v>
      </c>
      <c r="BX21" s="70">
        <f t="shared" si="12"/>
        <v>7.338983050847458</v>
      </c>
      <c r="BY21" s="112" t="s">
        <v>511</v>
      </c>
      <c r="BZ21" s="70"/>
      <c r="CA21" s="41">
        <v>9</v>
      </c>
      <c r="CB21" s="122"/>
      <c r="CC21" s="41">
        <v>9</v>
      </c>
      <c r="CD21" s="122"/>
      <c r="CE21" s="41">
        <v>9</v>
      </c>
      <c r="CF21" s="122"/>
      <c r="CG21" s="41">
        <v>9</v>
      </c>
      <c r="CH21" s="122"/>
      <c r="CI21" s="41">
        <v>9</v>
      </c>
      <c r="CJ21" s="122"/>
      <c r="CK21" s="41">
        <v>6</v>
      </c>
      <c r="CL21" s="122"/>
      <c r="CM21" s="41">
        <v>8</v>
      </c>
      <c r="CN21" s="122"/>
      <c r="CO21" s="122">
        <f t="shared" si="13"/>
        <v>267</v>
      </c>
      <c r="CP21" s="178">
        <f t="shared" si="14"/>
        <v>8.34375</v>
      </c>
      <c r="CQ21" s="41">
        <v>8</v>
      </c>
      <c r="CR21" s="122"/>
      <c r="CS21" s="41">
        <v>8</v>
      </c>
      <c r="CT21" s="122"/>
      <c r="CU21" s="41">
        <v>8</v>
      </c>
      <c r="CV21" s="122"/>
      <c r="CW21" s="41">
        <v>9</v>
      </c>
      <c r="CX21" s="122"/>
      <c r="CY21" s="41">
        <v>8</v>
      </c>
      <c r="CZ21" s="122"/>
      <c r="DA21" s="122">
        <f t="shared" si="15"/>
        <v>187</v>
      </c>
      <c r="DB21" s="70">
        <f t="shared" si="16"/>
        <v>8.130434782608695</v>
      </c>
      <c r="DC21" s="70">
        <f t="shared" si="17"/>
        <v>8.254545454545454</v>
      </c>
      <c r="DD21" s="122"/>
      <c r="DE21" s="41"/>
      <c r="DF21" s="122"/>
      <c r="DG21" s="41"/>
      <c r="DH21" s="122"/>
      <c r="DI21" s="41"/>
      <c r="DJ21" s="122"/>
      <c r="DK21" s="41"/>
      <c r="DL21" s="122"/>
      <c r="DM21" s="41"/>
      <c r="DN21" s="122"/>
      <c r="DO21" s="41"/>
      <c r="DP21" s="122"/>
    </row>
    <row r="22" spans="1:121" ht="15.75">
      <c r="A22" s="4">
        <v>24</v>
      </c>
      <c r="B22" s="13" t="s">
        <v>116</v>
      </c>
      <c r="C22" s="24" t="s">
        <v>108</v>
      </c>
      <c r="D22" s="11">
        <v>33826</v>
      </c>
      <c r="E22" s="4" t="s">
        <v>101</v>
      </c>
      <c r="F22" s="16" t="s">
        <v>365</v>
      </c>
      <c r="G22" s="17" t="s">
        <v>68</v>
      </c>
      <c r="H22" s="41">
        <v>7</v>
      </c>
      <c r="I22" s="41"/>
      <c r="J22" s="41">
        <v>5</v>
      </c>
      <c r="K22" s="41"/>
      <c r="L22" s="41">
        <v>5</v>
      </c>
      <c r="M22" s="41"/>
      <c r="N22" s="41">
        <v>8</v>
      </c>
      <c r="O22" s="41"/>
      <c r="P22" s="41">
        <v>6</v>
      </c>
      <c r="Q22" s="41"/>
      <c r="R22" s="41">
        <v>7</v>
      </c>
      <c r="S22" s="41"/>
      <c r="T22" s="41">
        <f t="shared" si="0"/>
        <v>97</v>
      </c>
      <c r="U22" s="42">
        <f t="shared" si="1"/>
        <v>6.466666666666667</v>
      </c>
      <c r="V22" s="41">
        <v>7</v>
      </c>
      <c r="W22" s="41"/>
      <c r="X22" s="41">
        <v>5</v>
      </c>
      <c r="Y22" s="41"/>
      <c r="Z22" s="41">
        <v>6</v>
      </c>
      <c r="AA22" s="41"/>
      <c r="AB22" s="41">
        <v>6</v>
      </c>
      <c r="AC22" s="41"/>
      <c r="AD22" s="41">
        <v>5</v>
      </c>
      <c r="AE22" s="41"/>
      <c r="AF22" s="41">
        <v>6</v>
      </c>
      <c r="AG22" s="41">
        <v>4</v>
      </c>
      <c r="AH22" s="41">
        <f t="shared" si="2"/>
        <v>161</v>
      </c>
      <c r="AI22" s="42">
        <f t="shared" si="3"/>
        <v>5.962962962962963</v>
      </c>
      <c r="AJ22" s="42">
        <f t="shared" si="4"/>
        <v>6.142857142857143</v>
      </c>
      <c r="AK22" s="43" t="str">
        <f t="shared" si="5"/>
        <v>TB Kh¸</v>
      </c>
      <c r="AL22" s="41">
        <f t="shared" si="6"/>
        <v>0</v>
      </c>
      <c r="AM22" s="44" t="str">
        <f t="shared" si="7"/>
        <v>Lªn líp</v>
      </c>
      <c r="AN22" s="41">
        <v>5</v>
      </c>
      <c r="AO22" s="41"/>
      <c r="AP22" s="41">
        <v>5</v>
      </c>
      <c r="AQ22" s="41"/>
      <c r="AR22" s="41">
        <v>7</v>
      </c>
      <c r="AS22" s="41"/>
      <c r="AT22" s="128">
        <v>5</v>
      </c>
      <c r="AU22" s="41"/>
      <c r="AV22" s="41">
        <v>5</v>
      </c>
      <c r="AW22" s="41"/>
      <c r="AX22" s="41">
        <v>6</v>
      </c>
      <c r="AY22" s="41"/>
      <c r="AZ22" s="41">
        <v>5</v>
      </c>
      <c r="BA22" s="41"/>
      <c r="BB22" s="41">
        <v>7</v>
      </c>
      <c r="BC22" s="41"/>
      <c r="BD22" s="41">
        <v>7</v>
      </c>
      <c r="BE22" s="41"/>
      <c r="BF22" s="41">
        <f t="shared" si="8"/>
        <v>196</v>
      </c>
      <c r="BG22" s="70">
        <f t="shared" si="9"/>
        <v>5.9393939393939394</v>
      </c>
      <c r="BH22" s="41">
        <v>5</v>
      </c>
      <c r="BI22" s="41"/>
      <c r="BJ22" s="41">
        <v>6</v>
      </c>
      <c r="BK22" s="41">
        <v>4</v>
      </c>
      <c r="BL22" s="41">
        <v>6</v>
      </c>
      <c r="BM22" s="41"/>
      <c r="BN22" s="41">
        <v>6</v>
      </c>
      <c r="BO22" s="41"/>
      <c r="BP22" s="41">
        <v>8</v>
      </c>
      <c r="BQ22" s="41"/>
      <c r="BR22" s="41">
        <v>8</v>
      </c>
      <c r="BS22" s="41"/>
      <c r="BT22" s="41">
        <v>7</v>
      </c>
      <c r="BU22" s="41"/>
      <c r="BV22" s="122">
        <f t="shared" si="10"/>
        <v>171</v>
      </c>
      <c r="BW22" s="70">
        <f t="shared" si="11"/>
        <v>6.576923076923077</v>
      </c>
      <c r="BX22" s="70">
        <f t="shared" si="12"/>
        <v>6.220338983050848</v>
      </c>
      <c r="BY22" s="112" t="s">
        <v>568</v>
      </c>
      <c r="BZ22" s="70"/>
      <c r="CA22" s="41">
        <v>8</v>
      </c>
      <c r="CB22" s="122"/>
      <c r="CC22" s="41">
        <v>9</v>
      </c>
      <c r="CD22" s="122"/>
      <c r="CE22" s="41">
        <v>6</v>
      </c>
      <c r="CF22" s="122"/>
      <c r="CG22" s="41">
        <v>8</v>
      </c>
      <c r="CH22" s="122"/>
      <c r="CI22" s="41">
        <v>7</v>
      </c>
      <c r="CJ22" s="122"/>
      <c r="CK22" s="41">
        <v>6</v>
      </c>
      <c r="CL22" s="122"/>
      <c r="CM22" s="41">
        <v>7</v>
      </c>
      <c r="CN22" s="122"/>
      <c r="CO22" s="122">
        <f t="shared" si="13"/>
        <v>234</v>
      </c>
      <c r="CP22" s="178">
        <f t="shared" si="14"/>
        <v>7.3125</v>
      </c>
      <c r="CQ22" s="41">
        <v>7</v>
      </c>
      <c r="CR22" s="122"/>
      <c r="CS22" s="41">
        <v>8</v>
      </c>
      <c r="CT22" s="122"/>
      <c r="CU22" s="41">
        <v>8</v>
      </c>
      <c r="CV22" s="122"/>
      <c r="CW22" s="41">
        <v>9</v>
      </c>
      <c r="CX22" s="122"/>
      <c r="CY22" s="41">
        <v>8</v>
      </c>
      <c r="CZ22" s="122"/>
      <c r="DA22" s="122">
        <f t="shared" si="15"/>
        <v>183</v>
      </c>
      <c r="DB22" s="70">
        <f t="shared" si="16"/>
        <v>7.956521739130435</v>
      </c>
      <c r="DC22" s="70">
        <f t="shared" si="17"/>
        <v>7.581818181818182</v>
      </c>
      <c r="DD22" s="122"/>
      <c r="DE22" s="41"/>
      <c r="DF22" s="122"/>
      <c r="DG22" s="41"/>
      <c r="DH22" s="122"/>
      <c r="DI22" s="41"/>
      <c r="DJ22" s="122"/>
      <c r="DK22" s="41"/>
      <c r="DL22" s="122"/>
      <c r="DM22" s="41"/>
      <c r="DN22" s="122"/>
      <c r="DO22" s="41"/>
      <c r="DP22" s="122"/>
      <c r="DQ22" s="5">
        <f>50*450</f>
        <v>22500</v>
      </c>
    </row>
    <row r="23" spans="1:121" ht="15.75">
      <c r="A23" s="4">
        <v>37</v>
      </c>
      <c r="B23" s="13" t="s">
        <v>473</v>
      </c>
      <c r="C23" s="24" t="s">
        <v>474</v>
      </c>
      <c r="D23" s="11">
        <v>33734</v>
      </c>
      <c r="E23" s="4" t="s">
        <v>48</v>
      </c>
      <c r="F23" s="16" t="s">
        <v>45</v>
      </c>
      <c r="G23" s="17" t="s">
        <v>94</v>
      </c>
      <c r="H23" s="41">
        <v>6</v>
      </c>
      <c r="I23" s="41"/>
      <c r="J23" s="41">
        <v>7</v>
      </c>
      <c r="K23" s="41"/>
      <c r="L23" s="41">
        <v>5</v>
      </c>
      <c r="M23" s="41"/>
      <c r="N23" s="41">
        <v>7</v>
      </c>
      <c r="O23" s="41"/>
      <c r="P23" s="41">
        <v>6</v>
      </c>
      <c r="Q23" s="41"/>
      <c r="R23" s="41">
        <v>6</v>
      </c>
      <c r="S23" s="41"/>
      <c r="T23" s="41">
        <f t="shared" si="0"/>
        <v>90</v>
      </c>
      <c r="U23" s="42">
        <f t="shared" si="1"/>
        <v>6</v>
      </c>
      <c r="V23" s="41">
        <v>6</v>
      </c>
      <c r="W23" s="41"/>
      <c r="X23" s="41">
        <v>5</v>
      </c>
      <c r="Y23" s="41"/>
      <c r="Z23" s="41">
        <v>7</v>
      </c>
      <c r="AA23" s="41"/>
      <c r="AB23" s="41">
        <v>6</v>
      </c>
      <c r="AC23" s="41"/>
      <c r="AD23" s="41">
        <v>8</v>
      </c>
      <c r="AE23" s="41"/>
      <c r="AF23" s="41">
        <v>7</v>
      </c>
      <c r="AG23" s="41"/>
      <c r="AH23" s="41">
        <f t="shared" si="2"/>
        <v>178</v>
      </c>
      <c r="AI23" s="42">
        <f t="shared" si="3"/>
        <v>6.592592592592593</v>
      </c>
      <c r="AJ23" s="42">
        <f t="shared" si="4"/>
        <v>6.380952380952381</v>
      </c>
      <c r="AK23" s="43" t="str">
        <f t="shared" si="5"/>
        <v>TB Kh¸</v>
      </c>
      <c r="AL23" s="41">
        <f t="shared" si="6"/>
        <v>0</v>
      </c>
      <c r="AM23" s="44" t="str">
        <f t="shared" si="7"/>
        <v>Lªn líp</v>
      </c>
      <c r="AN23" s="41">
        <v>5</v>
      </c>
      <c r="AO23" s="41"/>
      <c r="AP23" s="41">
        <v>7</v>
      </c>
      <c r="AQ23" s="41"/>
      <c r="AR23" s="41">
        <v>7</v>
      </c>
      <c r="AS23" s="41"/>
      <c r="AT23" s="128">
        <v>7</v>
      </c>
      <c r="AU23" s="41"/>
      <c r="AV23" s="41">
        <v>7</v>
      </c>
      <c r="AW23" s="41"/>
      <c r="AX23" s="41">
        <v>7</v>
      </c>
      <c r="AY23" s="41"/>
      <c r="AZ23" s="41">
        <v>5</v>
      </c>
      <c r="BA23" s="41"/>
      <c r="BB23" s="41">
        <v>6</v>
      </c>
      <c r="BC23" s="41"/>
      <c r="BD23" s="41">
        <v>5</v>
      </c>
      <c r="BE23" s="41"/>
      <c r="BF23" s="41">
        <f t="shared" si="8"/>
        <v>203</v>
      </c>
      <c r="BG23" s="70">
        <f t="shared" si="9"/>
        <v>6.151515151515151</v>
      </c>
      <c r="BH23" s="41">
        <v>6</v>
      </c>
      <c r="BI23" s="41"/>
      <c r="BJ23" s="41">
        <v>8</v>
      </c>
      <c r="BK23" s="41"/>
      <c r="BL23" s="41">
        <v>6</v>
      </c>
      <c r="BM23" s="41"/>
      <c r="BN23" s="41">
        <v>7</v>
      </c>
      <c r="BO23" s="41"/>
      <c r="BP23" s="41">
        <v>8</v>
      </c>
      <c r="BQ23" s="41"/>
      <c r="BR23" s="41">
        <v>8</v>
      </c>
      <c r="BS23" s="41"/>
      <c r="BT23" s="41">
        <v>7</v>
      </c>
      <c r="BU23" s="41"/>
      <c r="BV23" s="122">
        <f t="shared" si="10"/>
        <v>187</v>
      </c>
      <c r="BW23" s="70">
        <f t="shared" si="11"/>
        <v>7.1923076923076925</v>
      </c>
      <c r="BX23" s="70">
        <f t="shared" si="12"/>
        <v>6.610169491525424</v>
      </c>
      <c r="BY23" s="112" t="s">
        <v>568</v>
      </c>
      <c r="BZ23" s="70"/>
      <c r="CA23" s="41">
        <v>9</v>
      </c>
      <c r="CB23" s="122"/>
      <c r="CC23" s="41">
        <v>8</v>
      </c>
      <c r="CD23" s="122"/>
      <c r="CE23" s="41">
        <v>8</v>
      </c>
      <c r="CF23" s="122"/>
      <c r="CG23" s="41">
        <v>7</v>
      </c>
      <c r="CH23" s="122"/>
      <c r="CI23" s="41">
        <v>7</v>
      </c>
      <c r="CJ23" s="122"/>
      <c r="CK23" s="41">
        <v>7</v>
      </c>
      <c r="CL23" s="122"/>
      <c r="CM23" s="41">
        <v>8</v>
      </c>
      <c r="CN23" s="122"/>
      <c r="CO23" s="122">
        <f t="shared" si="13"/>
        <v>245</v>
      </c>
      <c r="CP23" s="178">
        <f t="shared" si="14"/>
        <v>7.65625</v>
      </c>
      <c r="CQ23" s="41">
        <v>8</v>
      </c>
      <c r="CR23" s="122"/>
      <c r="CS23" s="41">
        <v>8</v>
      </c>
      <c r="CT23" s="122"/>
      <c r="CU23" s="41">
        <v>7</v>
      </c>
      <c r="CV23" s="122"/>
      <c r="CW23" s="41">
        <v>9</v>
      </c>
      <c r="CX23" s="122"/>
      <c r="CY23" s="41">
        <v>8</v>
      </c>
      <c r="CZ23" s="122"/>
      <c r="DA23" s="122">
        <f t="shared" si="15"/>
        <v>183</v>
      </c>
      <c r="DB23" s="70">
        <f t="shared" si="16"/>
        <v>7.956521739130435</v>
      </c>
      <c r="DC23" s="70">
        <f t="shared" si="17"/>
        <v>7.781818181818182</v>
      </c>
      <c r="DD23" s="122"/>
      <c r="DE23" s="41"/>
      <c r="DF23" s="122"/>
      <c r="DG23" s="41"/>
      <c r="DH23" s="122"/>
      <c r="DI23" s="41"/>
      <c r="DJ23" s="122"/>
      <c r="DK23" s="41"/>
      <c r="DL23" s="122"/>
      <c r="DM23" s="41"/>
      <c r="DN23" s="122"/>
      <c r="DO23" s="41"/>
      <c r="DP23" s="122"/>
      <c r="DQ23" s="5">
        <f>81*400*5</f>
        <v>162000</v>
      </c>
    </row>
    <row r="24" spans="1:121" ht="15.75">
      <c r="A24" s="4">
        <v>5</v>
      </c>
      <c r="B24" s="13" t="s">
        <v>439</v>
      </c>
      <c r="C24" s="24" t="s">
        <v>144</v>
      </c>
      <c r="D24" s="11">
        <v>33729</v>
      </c>
      <c r="E24" s="4" t="s">
        <v>101</v>
      </c>
      <c r="F24" s="16" t="s">
        <v>365</v>
      </c>
      <c r="G24" s="17" t="s">
        <v>68</v>
      </c>
      <c r="H24" s="41">
        <v>7</v>
      </c>
      <c r="I24" s="41"/>
      <c r="J24" s="41">
        <v>6</v>
      </c>
      <c r="K24" s="41"/>
      <c r="L24" s="41">
        <v>5</v>
      </c>
      <c r="M24" s="41">
        <v>4</v>
      </c>
      <c r="N24" s="41">
        <v>7</v>
      </c>
      <c r="O24" s="41"/>
      <c r="P24" s="41">
        <v>7</v>
      </c>
      <c r="Q24" s="41"/>
      <c r="R24" s="41">
        <v>6</v>
      </c>
      <c r="S24" s="41">
        <v>4</v>
      </c>
      <c r="T24" s="41">
        <f t="shared" si="0"/>
        <v>95</v>
      </c>
      <c r="U24" s="42">
        <f t="shared" si="1"/>
        <v>6.333333333333333</v>
      </c>
      <c r="V24" s="41">
        <v>7</v>
      </c>
      <c r="W24" s="41"/>
      <c r="X24" s="41">
        <v>7</v>
      </c>
      <c r="Y24" s="41"/>
      <c r="Z24" s="41">
        <v>7</v>
      </c>
      <c r="AA24" s="41"/>
      <c r="AB24" s="41">
        <v>5</v>
      </c>
      <c r="AC24" s="41"/>
      <c r="AD24" s="41">
        <v>5</v>
      </c>
      <c r="AE24" s="41"/>
      <c r="AF24" s="41">
        <v>8</v>
      </c>
      <c r="AG24" s="41"/>
      <c r="AH24" s="41">
        <f t="shared" si="2"/>
        <v>178</v>
      </c>
      <c r="AI24" s="42">
        <f t="shared" si="3"/>
        <v>6.592592592592593</v>
      </c>
      <c r="AJ24" s="42">
        <f t="shared" si="4"/>
        <v>6.5</v>
      </c>
      <c r="AK24" s="43" t="str">
        <f t="shared" si="5"/>
        <v>TB Kh¸</v>
      </c>
      <c r="AL24" s="41">
        <f t="shared" si="6"/>
        <v>0</v>
      </c>
      <c r="AM24" s="44" t="str">
        <f t="shared" si="7"/>
        <v>Lªn líp</v>
      </c>
      <c r="AN24" s="41">
        <v>5</v>
      </c>
      <c r="AO24" s="41"/>
      <c r="AP24" s="41">
        <v>6</v>
      </c>
      <c r="AQ24" s="41"/>
      <c r="AR24" s="41">
        <v>6</v>
      </c>
      <c r="AS24" s="41"/>
      <c r="AT24" s="128">
        <v>7</v>
      </c>
      <c r="AU24" s="41"/>
      <c r="AV24" s="41">
        <v>6</v>
      </c>
      <c r="AW24" s="41"/>
      <c r="AX24" s="41">
        <v>7</v>
      </c>
      <c r="AY24" s="41"/>
      <c r="AZ24" s="41">
        <v>5</v>
      </c>
      <c r="BA24" s="41"/>
      <c r="BB24" s="41">
        <v>7</v>
      </c>
      <c r="BC24" s="41"/>
      <c r="BD24" s="41">
        <v>8</v>
      </c>
      <c r="BE24" s="41"/>
      <c r="BF24" s="41">
        <f t="shared" si="8"/>
        <v>211</v>
      </c>
      <c r="BG24" s="70">
        <f t="shared" si="9"/>
        <v>6.393939393939394</v>
      </c>
      <c r="BH24" s="41">
        <v>5</v>
      </c>
      <c r="BI24" s="41"/>
      <c r="BJ24" s="41">
        <v>6</v>
      </c>
      <c r="BK24" s="41"/>
      <c r="BL24" s="41">
        <v>7</v>
      </c>
      <c r="BM24" s="41"/>
      <c r="BN24" s="41">
        <v>8</v>
      </c>
      <c r="BO24" s="41"/>
      <c r="BP24" s="41">
        <v>7</v>
      </c>
      <c r="BQ24" s="41"/>
      <c r="BR24" s="41">
        <v>7</v>
      </c>
      <c r="BS24" s="41"/>
      <c r="BT24" s="41">
        <v>7</v>
      </c>
      <c r="BU24" s="41"/>
      <c r="BV24" s="122">
        <f t="shared" si="10"/>
        <v>174</v>
      </c>
      <c r="BW24" s="70">
        <f t="shared" si="11"/>
        <v>6.6923076923076925</v>
      </c>
      <c r="BX24" s="70">
        <f t="shared" si="12"/>
        <v>6.52542372881356</v>
      </c>
      <c r="BY24" s="112" t="s">
        <v>568</v>
      </c>
      <c r="BZ24" s="70"/>
      <c r="CA24" s="41">
        <v>7</v>
      </c>
      <c r="CB24" s="122"/>
      <c r="CC24" s="41">
        <v>7</v>
      </c>
      <c r="CD24" s="122"/>
      <c r="CE24" s="41">
        <v>8</v>
      </c>
      <c r="CF24" s="122"/>
      <c r="CG24" s="41">
        <v>8</v>
      </c>
      <c r="CH24" s="122"/>
      <c r="CI24" s="41">
        <v>8</v>
      </c>
      <c r="CJ24" s="122"/>
      <c r="CK24" s="41">
        <v>8</v>
      </c>
      <c r="CL24" s="122"/>
      <c r="CM24" s="41">
        <v>8</v>
      </c>
      <c r="CN24" s="122"/>
      <c r="CO24" s="122">
        <f t="shared" si="13"/>
        <v>248</v>
      </c>
      <c r="CP24" s="178">
        <f t="shared" si="14"/>
        <v>7.75</v>
      </c>
      <c r="CQ24" s="41">
        <v>8</v>
      </c>
      <c r="CR24" s="122"/>
      <c r="CS24" s="41">
        <v>7</v>
      </c>
      <c r="CT24" s="122"/>
      <c r="CU24" s="41">
        <v>7</v>
      </c>
      <c r="CV24" s="122"/>
      <c r="CW24" s="41">
        <v>9</v>
      </c>
      <c r="CX24" s="122"/>
      <c r="CY24" s="41">
        <v>8</v>
      </c>
      <c r="CZ24" s="122"/>
      <c r="DA24" s="122">
        <f t="shared" si="15"/>
        <v>177</v>
      </c>
      <c r="DB24" s="70">
        <f t="shared" si="16"/>
        <v>7.695652173913044</v>
      </c>
      <c r="DC24" s="70">
        <f t="shared" si="17"/>
        <v>7.7272727272727275</v>
      </c>
      <c r="DD24" s="122"/>
      <c r="DE24" s="41"/>
      <c r="DF24" s="122"/>
      <c r="DG24" s="41"/>
      <c r="DH24" s="122"/>
      <c r="DI24" s="41"/>
      <c r="DJ24" s="122"/>
      <c r="DK24" s="41"/>
      <c r="DL24" s="122"/>
      <c r="DM24" s="41"/>
      <c r="DN24" s="122"/>
      <c r="DO24" s="41"/>
      <c r="DP24" s="122"/>
      <c r="DQ24" s="5">
        <f>SUM(DQ22:DQ23)</f>
        <v>184500</v>
      </c>
    </row>
    <row r="25" spans="1:120" ht="15.75">
      <c r="A25" s="4">
        <v>7</v>
      </c>
      <c r="B25" s="13" t="s">
        <v>426</v>
      </c>
      <c r="C25" s="24" t="s">
        <v>100</v>
      </c>
      <c r="D25" s="11">
        <v>33718</v>
      </c>
      <c r="E25" s="4" t="s">
        <v>48</v>
      </c>
      <c r="F25" s="16" t="s">
        <v>19</v>
      </c>
      <c r="G25" s="17" t="s">
        <v>68</v>
      </c>
      <c r="H25" s="41">
        <v>0</v>
      </c>
      <c r="I25" s="41"/>
      <c r="J25" s="41">
        <v>7</v>
      </c>
      <c r="K25" s="41"/>
      <c r="L25" s="41">
        <v>5</v>
      </c>
      <c r="M25" s="41"/>
      <c r="N25" s="41">
        <v>6</v>
      </c>
      <c r="O25" s="41"/>
      <c r="P25" s="41">
        <v>6</v>
      </c>
      <c r="Q25" s="41"/>
      <c r="R25" s="41">
        <v>6</v>
      </c>
      <c r="S25" s="41"/>
      <c r="T25" s="41">
        <f t="shared" si="0"/>
        <v>87</v>
      </c>
      <c r="U25" s="42">
        <f t="shared" si="1"/>
        <v>5.8</v>
      </c>
      <c r="V25" s="41">
        <v>7</v>
      </c>
      <c r="W25" s="41"/>
      <c r="X25" s="41">
        <v>6</v>
      </c>
      <c r="Y25" s="41"/>
      <c r="Z25" s="41">
        <v>6</v>
      </c>
      <c r="AA25" s="41"/>
      <c r="AB25" s="41">
        <v>6</v>
      </c>
      <c r="AC25" s="41"/>
      <c r="AD25" s="41">
        <v>5</v>
      </c>
      <c r="AE25" s="41">
        <v>4</v>
      </c>
      <c r="AF25" s="41"/>
      <c r="AG25" s="41" t="s">
        <v>519</v>
      </c>
      <c r="AH25" s="41">
        <f t="shared" si="2"/>
        <v>134</v>
      </c>
      <c r="AI25" s="42">
        <f t="shared" si="3"/>
        <v>4.962962962962963</v>
      </c>
      <c r="AJ25" s="42">
        <f t="shared" si="4"/>
        <v>5.261904761904762</v>
      </c>
      <c r="AK25" s="43" t="str">
        <f t="shared" si="5"/>
        <v>Trung b×nh</v>
      </c>
      <c r="AL25" s="41">
        <f t="shared" si="6"/>
        <v>5</v>
      </c>
      <c r="AM25" s="44" t="str">
        <f t="shared" si="7"/>
        <v>Lªn líp</v>
      </c>
      <c r="AN25" s="41">
        <v>5</v>
      </c>
      <c r="AO25" s="41"/>
      <c r="AP25" s="41">
        <v>5</v>
      </c>
      <c r="AQ25" s="41"/>
      <c r="AR25" s="41">
        <v>6</v>
      </c>
      <c r="AS25" s="41">
        <v>4</v>
      </c>
      <c r="AT25" s="128">
        <v>5</v>
      </c>
      <c r="AU25" s="41"/>
      <c r="AV25" s="41">
        <v>5</v>
      </c>
      <c r="AW25" s="41"/>
      <c r="AX25" s="41">
        <v>7</v>
      </c>
      <c r="AY25" s="41"/>
      <c r="AZ25" s="41">
        <v>5</v>
      </c>
      <c r="BA25" s="41"/>
      <c r="BB25" s="41">
        <v>6</v>
      </c>
      <c r="BC25" s="41"/>
      <c r="BD25" s="41">
        <v>7</v>
      </c>
      <c r="BE25" s="41"/>
      <c r="BF25" s="41">
        <f t="shared" si="8"/>
        <v>190</v>
      </c>
      <c r="BG25" s="70">
        <f t="shared" si="9"/>
        <v>5.757575757575758</v>
      </c>
      <c r="BH25" s="41">
        <v>6</v>
      </c>
      <c r="BI25" s="41"/>
      <c r="BJ25" s="41">
        <v>8</v>
      </c>
      <c r="BK25" s="41"/>
      <c r="BL25" s="41">
        <v>7</v>
      </c>
      <c r="BM25" s="41"/>
      <c r="BN25" s="41">
        <v>7</v>
      </c>
      <c r="BO25" s="41"/>
      <c r="BP25" s="41">
        <v>6</v>
      </c>
      <c r="BQ25" s="41"/>
      <c r="BR25" s="41">
        <v>7</v>
      </c>
      <c r="BS25" s="41"/>
      <c r="BT25" s="41">
        <v>8</v>
      </c>
      <c r="BU25" s="41"/>
      <c r="BV25" s="122">
        <f t="shared" si="10"/>
        <v>180</v>
      </c>
      <c r="BW25" s="70">
        <f t="shared" si="11"/>
        <v>6.923076923076923</v>
      </c>
      <c r="BX25" s="70">
        <f t="shared" si="12"/>
        <v>6.271186440677966</v>
      </c>
      <c r="BY25" s="112" t="s">
        <v>568</v>
      </c>
      <c r="BZ25" s="70"/>
      <c r="CA25" s="41">
        <v>7</v>
      </c>
      <c r="CB25" s="122"/>
      <c r="CC25" s="41">
        <v>5</v>
      </c>
      <c r="CD25" s="122"/>
      <c r="CE25" s="41">
        <v>7</v>
      </c>
      <c r="CF25" s="122"/>
      <c r="CG25" s="41">
        <v>7</v>
      </c>
      <c r="CH25" s="122"/>
      <c r="CI25" s="41">
        <v>8</v>
      </c>
      <c r="CJ25" s="122"/>
      <c r="CK25" s="41">
        <v>6</v>
      </c>
      <c r="CL25" s="122"/>
      <c r="CM25" s="41">
        <v>7</v>
      </c>
      <c r="CN25" s="122"/>
      <c r="CO25" s="122">
        <f t="shared" si="13"/>
        <v>215</v>
      </c>
      <c r="CP25" s="178">
        <f t="shared" si="14"/>
        <v>6.71875</v>
      </c>
      <c r="CQ25" s="41">
        <v>8</v>
      </c>
      <c r="CR25" s="122"/>
      <c r="CS25" s="41">
        <v>8</v>
      </c>
      <c r="CT25" s="122"/>
      <c r="CU25" s="41">
        <v>7</v>
      </c>
      <c r="CV25" s="122"/>
      <c r="CW25" s="41">
        <v>9</v>
      </c>
      <c r="CX25" s="122"/>
      <c r="CY25" s="41">
        <v>7</v>
      </c>
      <c r="CZ25" s="122"/>
      <c r="DA25" s="122">
        <f t="shared" si="15"/>
        <v>177</v>
      </c>
      <c r="DB25" s="70">
        <f t="shared" si="16"/>
        <v>7.695652173913044</v>
      </c>
      <c r="DC25" s="70">
        <f t="shared" si="17"/>
        <v>7.127272727272727</v>
      </c>
      <c r="DD25" s="122"/>
      <c r="DE25" s="41"/>
      <c r="DF25" s="122"/>
      <c r="DG25" s="41"/>
      <c r="DH25" s="122"/>
      <c r="DI25" s="41"/>
      <c r="DJ25" s="122"/>
      <c r="DK25" s="41"/>
      <c r="DL25" s="122"/>
      <c r="DM25" s="41"/>
      <c r="DN25" s="122"/>
      <c r="DO25" s="41"/>
      <c r="DP25" s="122"/>
    </row>
    <row r="26" spans="1:120" ht="15.75">
      <c r="A26" s="4">
        <v>9</v>
      </c>
      <c r="B26" s="13" t="s">
        <v>446</v>
      </c>
      <c r="C26" s="24" t="s">
        <v>447</v>
      </c>
      <c r="D26" s="11">
        <v>33531</v>
      </c>
      <c r="E26" s="4" t="s">
        <v>101</v>
      </c>
      <c r="F26" s="16" t="s">
        <v>360</v>
      </c>
      <c r="G26" s="17" t="s">
        <v>62</v>
      </c>
      <c r="H26" s="41">
        <v>6</v>
      </c>
      <c r="I26" s="41"/>
      <c r="J26" s="41">
        <v>7</v>
      </c>
      <c r="K26" s="41"/>
      <c r="L26" s="41">
        <v>5</v>
      </c>
      <c r="M26" s="41"/>
      <c r="N26" s="41">
        <v>6</v>
      </c>
      <c r="O26" s="41"/>
      <c r="P26" s="41">
        <v>5</v>
      </c>
      <c r="Q26" s="41"/>
      <c r="R26" s="41">
        <v>7</v>
      </c>
      <c r="S26" s="41"/>
      <c r="T26" s="41">
        <f t="shared" si="0"/>
        <v>86</v>
      </c>
      <c r="U26" s="42">
        <f t="shared" si="1"/>
        <v>5.733333333333333</v>
      </c>
      <c r="V26" s="41">
        <v>6</v>
      </c>
      <c r="W26" s="41"/>
      <c r="X26" s="41">
        <v>6</v>
      </c>
      <c r="Y26" s="41"/>
      <c r="Z26" s="41">
        <v>7</v>
      </c>
      <c r="AA26" s="41"/>
      <c r="AB26" s="41">
        <v>5</v>
      </c>
      <c r="AC26" s="41"/>
      <c r="AD26" s="41">
        <v>5</v>
      </c>
      <c r="AE26" s="41"/>
      <c r="AF26" s="41">
        <v>5</v>
      </c>
      <c r="AG26" s="41"/>
      <c r="AH26" s="41">
        <f t="shared" si="2"/>
        <v>153</v>
      </c>
      <c r="AI26" s="42">
        <f t="shared" si="3"/>
        <v>5.666666666666667</v>
      </c>
      <c r="AJ26" s="42">
        <f t="shared" si="4"/>
        <v>5.690476190476191</v>
      </c>
      <c r="AK26" s="43" t="str">
        <f t="shared" si="5"/>
        <v>Trung b×nh</v>
      </c>
      <c r="AL26" s="41">
        <f t="shared" si="6"/>
        <v>0</v>
      </c>
      <c r="AM26" s="44" t="str">
        <f t="shared" si="7"/>
        <v>Lªn líp</v>
      </c>
      <c r="AN26" s="41">
        <v>7</v>
      </c>
      <c r="AO26" s="41"/>
      <c r="AP26" s="41">
        <v>7</v>
      </c>
      <c r="AQ26" s="41"/>
      <c r="AR26" s="41">
        <v>6</v>
      </c>
      <c r="AS26" s="41"/>
      <c r="AT26" s="41">
        <v>6</v>
      </c>
      <c r="AU26" s="41"/>
      <c r="AV26" s="41">
        <v>6</v>
      </c>
      <c r="AW26" s="41"/>
      <c r="AX26" s="41">
        <v>7</v>
      </c>
      <c r="AY26" s="41"/>
      <c r="AZ26" s="41">
        <v>5</v>
      </c>
      <c r="BA26" s="41"/>
      <c r="BB26" s="41">
        <v>7</v>
      </c>
      <c r="BC26" s="41"/>
      <c r="BD26" s="41">
        <v>7</v>
      </c>
      <c r="BE26" s="41"/>
      <c r="BF26" s="41">
        <f t="shared" si="8"/>
        <v>212</v>
      </c>
      <c r="BG26" s="70">
        <f t="shared" si="9"/>
        <v>6.424242424242424</v>
      </c>
      <c r="BH26" s="41">
        <v>6</v>
      </c>
      <c r="BI26" s="41"/>
      <c r="BJ26" s="41">
        <v>5</v>
      </c>
      <c r="BK26" s="41"/>
      <c r="BL26" s="41">
        <v>7</v>
      </c>
      <c r="BM26" s="41"/>
      <c r="BN26" s="41">
        <v>7</v>
      </c>
      <c r="BO26" s="41"/>
      <c r="BP26" s="41">
        <v>8</v>
      </c>
      <c r="BQ26" s="41"/>
      <c r="BR26" s="41">
        <v>8</v>
      </c>
      <c r="BS26" s="41"/>
      <c r="BT26" s="41">
        <v>6</v>
      </c>
      <c r="BU26" s="41"/>
      <c r="BV26" s="122">
        <f t="shared" si="10"/>
        <v>175</v>
      </c>
      <c r="BW26" s="70">
        <f t="shared" si="11"/>
        <v>6.730769230769231</v>
      </c>
      <c r="BX26" s="70">
        <f t="shared" si="12"/>
        <v>6.559322033898305</v>
      </c>
      <c r="BY26" s="112" t="s">
        <v>568</v>
      </c>
      <c r="BZ26" s="70"/>
      <c r="CA26" s="41">
        <v>8</v>
      </c>
      <c r="CB26" s="122"/>
      <c r="CC26" s="41">
        <v>8</v>
      </c>
      <c r="CD26" s="122"/>
      <c r="CE26" s="41">
        <v>7</v>
      </c>
      <c r="CF26" s="122"/>
      <c r="CG26" s="41">
        <v>7</v>
      </c>
      <c r="CH26" s="122"/>
      <c r="CI26" s="41">
        <v>7</v>
      </c>
      <c r="CJ26" s="122"/>
      <c r="CK26" s="41">
        <v>8</v>
      </c>
      <c r="CL26" s="122"/>
      <c r="CM26" s="41">
        <v>7</v>
      </c>
      <c r="CN26" s="122"/>
      <c r="CO26" s="122">
        <f t="shared" si="13"/>
        <v>237</v>
      </c>
      <c r="CP26" s="178">
        <f t="shared" si="14"/>
        <v>7.40625</v>
      </c>
      <c r="CQ26" s="41">
        <v>8</v>
      </c>
      <c r="CR26" s="122"/>
      <c r="CS26" s="41">
        <v>9</v>
      </c>
      <c r="CT26" s="122"/>
      <c r="CU26" s="41">
        <v>7</v>
      </c>
      <c r="CV26" s="122"/>
      <c r="CW26" s="41">
        <v>9</v>
      </c>
      <c r="CX26" s="122"/>
      <c r="CY26" s="41">
        <v>6</v>
      </c>
      <c r="CZ26" s="122"/>
      <c r="DA26" s="122">
        <f t="shared" si="15"/>
        <v>177</v>
      </c>
      <c r="DB26" s="70">
        <f t="shared" si="16"/>
        <v>7.695652173913044</v>
      </c>
      <c r="DC26" s="70">
        <f t="shared" si="17"/>
        <v>7.527272727272727</v>
      </c>
      <c r="DD26" s="122"/>
      <c r="DE26" s="41"/>
      <c r="DF26" s="122"/>
      <c r="DG26" s="41"/>
      <c r="DH26" s="122"/>
      <c r="DI26" s="41"/>
      <c r="DJ26" s="122"/>
      <c r="DK26" s="41"/>
      <c r="DL26" s="122"/>
      <c r="DM26" s="41"/>
      <c r="DN26" s="122"/>
      <c r="DO26" s="41"/>
      <c r="DP26" s="122"/>
    </row>
    <row r="27" spans="1:120" ht="15.75">
      <c r="A27" s="4">
        <v>27</v>
      </c>
      <c r="B27" s="13" t="s">
        <v>459</v>
      </c>
      <c r="C27" s="24" t="s">
        <v>461</v>
      </c>
      <c r="D27" s="11">
        <v>33309</v>
      </c>
      <c r="E27" s="4" t="s">
        <v>101</v>
      </c>
      <c r="F27" s="16" t="s">
        <v>462</v>
      </c>
      <c r="G27" s="17" t="s">
        <v>66</v>
      </c>
      <c r="H27" s="41">
        <v>6</v>
      </c>
      <c r="I27" s="41"/>
      <c r="J27" s="41">
        <v>7</v>
      </c>
      <c r="K27" s="41"/>
      <c r="L27" s="41">
        <v>5</v>
      </c>
      <c r="M27" s="41"/>
      <c r="N27" s="41">
        <v>5</v>
      </c>
      <c r="O27" s="41"/>
      <c r="P27" s="41">
        <v>8</v>
      </c>
      <c r="Q27" s="41"/>
      <c r="R27" s="41">
        <v>8</v>
      </c>
      <c r="S27" s="41"/>
      <c r="T27" s="41">
        <f t="shared" si="0"/>
        <v>102</v>
      </c>
      <c r="U27" s="42">
        <f t="shared" si="1"/>
        <v>6.8</v>
      </c>
      <c r="V27" s="41">
        <v>7</v>
      </c>
      <c r="W27" s="41"/>
      <c r="X27" s="41">
        <v>7</v>
      </c>
      <c r="Y27" s="41"/>
      <c r="Z27" s="41">
        <v>8</v>
      </c>
      <c r="AA27" s="41"/>
      <c r="AB27" s="41">
        <v>7</v>
      </c>
      <c r="AC27" s="41"/>
      <c r="AD27" s="41">
        <v>8</v>
      </c>
      <c r="AE27" s="41"/>
      <c r="AF27" s="41">
        <v>9</v>
      </c>
      <c r="AG27" s="41"/>
      <c r="AH27" s="41">
        <f t="shared" si="2"/>
        <v>208</v>
      </c>
      <c r="AI27" s="42">
        <f t="shared" si="3"/>
        <v>7.703703703703703</v>
      </c>
      <c r="AJ27" s="42">
        <f t="shared" si="4"/>
        <v>7.380952380952381</v>
      </c>
      <c r="AK27" s="43" t="str">
        <f t="shared" si="5"/>
        <v>Kh¸</v>
      </c>
      <c r="AL27" s="41">
        <f t="shared" si="6"/>
        <v>0</v>
      </c>
      <c r="AM27" s="44" t="str">
        <f t="shared" si="7"/>
        <v>Lªn líp</v>
      </c>
      <c r="AN27" s="41">
        <v>5</v>
      </c>
      <c r="AO27" s="41"/>
      <c r="AP27" s="41">
        <v>8</v>
      </c>
      <c r="AQ27" s="41"/>
      <c r="AR27" s="41">
        <v>8</v>
      </c>
      <c r="AS27" s="41"/>
      <c r="AT27" s="41">
        <v>6</v>
      </c>
      <c r="AU27" s="41">
        <v>4</v>
      </c>
      <c r="AV27" s="41">
        <v>8</v>
      </c>
      <c r="AW27" s="41"/>
      <c r="AX27" s="41">
        <v>6</v>
      </c>
      <c r="AY27" s="41"/>
      <c r="AZ27" s="41">
        <v>5</v>
      </c>
      <c r="BA27" s="41"/>
      <c r="BB27" s="41">
        <v>6</v>
      </c>
      <c r="BC27" s="41"/>
      <c r="BD27" s="41">
        <v>7</v>
      </c>
      <c r="BE27" s="41"/>
      <c r="BF27" s="41">
        <f t="shared" si="8"/>
        <v>218</v>
      </c>
      <c r="BG27" s="70">
        <f t="shared" si="9"/>
        <v>6.606060606060606</v>
      </c>
      <c r="BH27" s="41">
        <v>5</v>
      </c>
      <c r="BI27" s="41"/>
      <c r="BJ27" s="41">
        <v>6</v>
      </c>
      <c r="BK27" s="41">
        <v>4</v>
      </c>
      <c r="BL27" s="41">
        <v>6</v>
      </c>
      <c r="BM27" s="41">
        <v>4</v>
      </c>
      <c r="BN27" s="41">
        <v>6</v>
      </c>
      <c r="BO27" s="41"/>
      <c r="BP27" s="41">
        <v>8</v>
      </c>
      <c r="BQ27" s="41"/>
      <c r="BR27" s="41">
        <v>7</v>
      </c>
      <c r="BS27" s="41"/>
      <c r="BT27" s="41">
        <v>7</v>
      </c>
      <c r="BU27" s="41"/>
      <c r="BV27" s="122">
        <f t="shared" si="10"/>
        <v>168</v>
      </c>
      <c r="BW27" s="70">
        <f t="shared" si="11"/>
        <v>6.461538461538462</v>
      </c>
      <c r="BX27" s="70">
        <f t="shared" si="12"/>
        <v>6.5423728813559325</v>
      </c>
      <c r="BY27" s="112" t="s">
        <v>568</v>
      </c>
      <c r="BZ27" s="70"/>
      <c r="CA27" s="41">
        <v>8</v>
      </c>
      <c r="CB27" s="122"/>
      <c r="CC27" s="41">
        <v>8</v>
      </c>
      <c r="CD27" s="122"/>
      <c r="CE27" s="41">
        <v>7</v>
      </c>
      <c r="CF27" s="122"/>
      <c r="CG27" s="41">
        <v>8</v>
      </c>
      <c r="CH27" s="122"/>
      <c r="CI27" s="41">
        <v>8</v>
      </c>
      <c r="CJ27" s="122"/>
      <c r="CK27" s="41">
        <v>8</v>
      </c>
      <c r="CL27" s="122"/>
      <c r="CM27" s="41">
        <v>7</v>
      </c>
      <c r="CN27" s="122"/>
      <c r="CO27" s="122">
        <f t="shared" si="13"/>
        <v>247</v>
      </c>
      <c r="CP27" s="178">
        <f t="shared" si="14"/>
        <v>7.71875</v>
      </c>
      <c r="CQ27" s="41">
        <v>7</v>
      </c>
      <c r="CR27" s="122"/>
      <c r="CS27" s="41">
        <v>7</v>
      </c>
      <c r="CT27" s="122"/>
      <c r="CU27" s="41">
        <v>8</v>
      </c>
      <c r="CV27" s="122"/>
      <c r="CW27" s="41">
        <v>9</v>
      </c>
      <c r="CX27" s="122"/>
      <c r="CY27" s="41">
        <v>8</v>
      </c>
      <c r="CZ27" s="122"/>
      <c r="DA27" s="122">
        <f t="shared" si="15"/>
        <v>177</v>
      </c>
      <c r="DB27" s="70">
        <f t="shared" si="16"/>
        <v>7.695652173913044</v>
      </c>
      <c r="DC27" s="70">
        <f t="shared" si="17"/>
        <v>7.709090909090909</v>
      </c>
      <c r="DD27" s="122"/>
      <c r="DE27" s="41"/>
      <c r="DF27" s="122"/>
      <c r="DG27" s="41"/>
      <c r="DH27" s="122"/>
      <c r="DI27" s="41"/>
      <c r="DJ27" s="122"/>
      <c r="DK27" s="41"/>
      <c r="DL27" s="122"/>
      <c r="DM27" s="41"/>
      <c r="DN27" s="122"/>
      <c r="DO27" s="41"/>
      <c r="DP27" s="122"/>
    </row>
    <row r="28" spans="1:120" ht="15.75">
      <c r="A28" s="4">
        <v>3</v>
      </c>
      <c r="B28" s="13" t="s">
        <v>437</v>
      </c>
      <c r="C28" s="24" t="s">
        <v>65</v>
      </c>
      <c r="D28" s="11">
        <v>33849</v>
      </c>
      <c r="E28" s="4" t="s">
        <v>101</v>
      </c>
      <c r="F28" s="16" t="s">
        <v>83</v>
      </c>
      <c r="G28" s="17" t="s">
        <v>36</v>
      </c>
      <c r="H28" s="41">
        <v>7</v>
      </c>
      <c r="I28" s="41"/>
      <c r="J28" s="41">
        <v>7</v>
      </c>
      <c r="K28" s="41"/>
      <c r="L28" s="41">
        <v>5</v>
      </c>
      <c r="M28" s="41"/>
      <c r="N28" s="41">
        <v>7</v>
      </c>
      <c r="O28" s="41"/>
      <c r="P28" s="41">
        <v>6</v>
      </c>
      <c r="Q28" s="41"/>
      <c r="R28" s="41">
        <v>5</v>
      </c>
      <c r="S28" s="41"/>
      <c r="T28" s="41">
        <f t="shared" si="0"/>
        <v>86</v>
      </c>
      <c r="U28" s="42">
        <f t="shared" si="1"/>
        <v>5.733333333333333</v>
      </c>
      <c r="V28" s="41">
        <v>7</v>
      </c>
      <c r="W28" s="41"/>
      <c r="X28" s="41">
        <v>7</v>
      </c>
      <c r="Y28" s="41"/>
      <c r="Z28" s="41">
        <v>5</v>
      </c>
      <c r="AA28" s="41"/>
      <c r="AB28" s="41">
        <v>5</v>
      </c>
      <c r="AC28" s="41">
        <v>4</v>
      </c>
      <c r="AD28" s="41">
        <v>5</v>
      </c>
      <c r="AE28" s="41">
        <v>4</v>
      </c>
      <c r="AF28" s="41">
        <v>7</v>
      </c>
      <c r="AG28" s="41"/>
      <c r="AH28" s="41">
        <f t="shared" si="2"/>
        <v>165</v>
      </c>
      <c r="AI28" s="42">
        <f t="shared" si="3"/>
        <v>6.111111111111111</v>
      </c>
      <c r="AJ28" s="42">
        <f t="shared" si="4"/>
        <v>5.976190476190476</v>
      </c>
      <c r="AK28" s="43" t="str">
        <f t="shared" si="5"/>
        <v>Trung b×nh</v>
      </c>
      <c r="AL28" s="41">
        <f t="shared" si="6"/>
        <v>0</v>
      </c>
      <c r="AM28" s="44" t="str">
        <f t="shared" si="7"/>
        <v>Lªn líp</v>
      </c>
      <c r="AN28" s="41">
        <v>7</v>
      </c>
      <c r="AO28" s="41"/>
      <c r="AP28" s="41">
        <v>6</v>
      </c>
      <c r="AQ28" s="41"/>
      <c r="AR28" s="41">
        <v>7</v>
      </c>
      <c r="AS28" s="41"/>
      <c r="AT28" s="41">
        <v>5</v>
      </c>
      <c r="AU28" s="41"/>
      <c r="AV28" s="41">
        <v>6</v>
      </c>
      <c r="AW28" s="41"/>
      <c r="AX28" s="41">
        <v>7</v>
      </c>
      <c r="AY28" s="41"/>
      <c r="AZ28" s="41">
        <v>5</v>
      </c>
      <c r="BA28" s="41"/>
      <c r="BB28" s="41">
        <v>6</v>
      </c>
      <c r="BC28" s="41"/>
      <c r="BD28" s="41">
        <v>8</v>
      </c>
      <c r="BE28" s="41"/>
      <c r="BF28" s="41">
        <f t="shared" si="8"/>
        <v>212</v>
      </c>
      <c r="BG28" s="70">
        <f t="shared" si="9"/>
        <v>6.424242424242424</v>
      </c>
      <c r="BH28" s="41">
        <v>6</v>
      </c>
      <c r="BI28" s="41"/>
      <c r="BJ28" s="41">
        <v>7</v>
      </c>
      <c r="BK28" s="41">
        <v>4</v>
      </c>
      <c r="BL28" s="41">
        <v>7</v>
      </c>
      <c r="BM28" s="41"/>
      <c r="BN28" s="41">
        <v>7</v>
      </c>
      <c r="BO28" s="41"/>
      <c r="BP28" s="41">
        <v>8</v>
      </c>
      <c r="BQ28" s="41"/>
      <c r="BR28" s="41">
        <v>7</v>
      </c>
      <c r="BS28" s="41"/>
      <c r="BT28" s="41">
        <v>6</v>
      </c>
      <c r="BU28" s="41"/>
      <c r="BV28" s="122">
        <f t="shared" si="10"/>
        <v>180</v>
      </c>
      <c r="BW28" s="70">
        <f t="shared" si="11"/>
        <v>6.923076923076923</v>
      </c>
      <c r="BX28" s="70">
        <f t="shared" si="12"/>
        <v>6.6440677966101696</v>
      </c>
      <c r="BY28" s="112" t="s">
        <v>568</v>
      </c>
      <c r="BZ28" s="70"/>
      <c r="CA28" s="41">
        <v>8</v>
      </c>
      <c r="CB28" s="122"/>
      <c r="CC28" s="41">
        <v>7</v>
      </c>
      <c r="CD28" s="122"/>
      <c r="CE28" s="41">
        <v>6</v>
      </c>
      <c r="CF28" s="122"/>
      <c r="CG28" s="41">
        <v>8</v>
      </c>
      <c r="CH28" s="122"/>
      <c r="CI28" s="41">
        <v>9</v>
      </c>
      <c r="CJ28" s="122"/>
      <c r="CK28" s="41">
        <v>7</v>
      </c>
      <c r="CL28" s="122"/>
      <c r="CM28" s="41">
        <v>9</v>
      </c>
      <c r="CN28" s="122"/>
      <c r="CO28" s="122">
        <f t="shared" si="13"/>
        <v>251</v>
      </c>
      <c r="CP28" s="178">
        <f t="shared" si="14"/>
        <v>7.84375</v>
      </c>
      <c r="CQ28" s="41">
        <v>8</v>
      </c>
      <c r="CR28" s="122"/>
      <c r="CS28" s="41">
        <v>6</v>
      </c>
      <c r="CT28" s="122"/>
      <c r="CU28" s="41">
        <v>8</v>
      </c>
      <c r="CV28" s="122"/>
      <c r="CW28" s="41">
        <v>9</v>
      </c>
      <c r="CX28" s="122"/>
      <c r="CY28" s="41">
        <v>8</v>
      </c>
      <c r="CZ28" s="122"/>
      <c r="DA28" s="122">
        <f t="shared" si="15"/>
        <v>175</v>
      </c>
      <c r="DB28" s="70">
        <f t="shared" si="16"/>
        <v>7.608695652173913</v>
      </c>
      <c r="DC28" s="70">
        <f t="shared" si="17"/>
        <v>7.745454545454545</v>
      </c>
      <c r="DD28" s="122"/>
      <c r="DE28" s="41"/>
      <c r="DF28" s="122"/>
      <c r="DG28" s="41"/>
      <c r="DH28" s="122"/>
      <c r="DI28" s="41"/>
      <c r="DJ28" s="122"/>
      <c r="DK28" s="41"/>
      <c r="DL28" s="122"/>
      <c r="DM28" s="41"/>
      <c r="DN28" s="122"/>
      <c r="DO28" s="41"/>
      <c r="DP28" s="122"/>
    </row>
    <row r="29" spans="1:120" ht="15.75">
      <c r="A29" s="4">
        <v>25</v>
      </c>
      <c r="B29" s="13" t="s">
        <v>426</v>
      </c>
      <c r="C29" s="24" t="s">
        <v>430</v>
      </c>
      <c r="D29" s="11">
        <v>33639</v>
      </c>
      <c r="E29" s="4" t="s">
        <v>48</v>
      </c>
      <c r="F29" s="16" t="s">
        <v>285</v>
      </c>
      <c r="G29" s="17" t="s">
        <v>35</v>
      </c>
      <c r="H29" s="41">
        <v>6</v>
      </c>
      <c r="I29" s="41"/>
      <c r="J29" s="41">
        <v>7</v>
      </c>
      <c r="K29" s="41"/>
      <c r="L29" s="41">
        <v>5</v>
      </c>
      <c r="M29" s="41">
        <v>3</v>
      </c>
      <c r="N29" s="41">
        <v>6</v>
      </c>
      <c r="O29" s="41"/>
      <c r="P29" s="41">
        <v>7</v>
      </c>
      <c r="Q29" s="41"/>
      <c r="R29" s="41">
        <v>6</v>
      </c>
      <c r="S29" s="41"/>
      <c r="T29" s="41">
        <f t="shared" si="0"/>
        <v>92</v>
      </c>
      <c r="U29" s="42">
        <f t="shared" si="1"/>
        <v>6.133333333333334</v>
      </c>
      <c r="V29" s="41">
        <v>7</v>
      </c>
      <c r="W29" s="41"/>
      <c r="X29" s="41">
        <v>6</v>
      </c>
      <c r="Y29" s="41"/>
      <c r="Z29" s="41">
        <v>6</v>
      </c>
      <c r="AA29" s="41"/>
      <c r="AB29" s="41">
        <v>5</v>
      </c>
      <c r="AC29" s="41"/>
      <c r="AD29" s="41">
        <v>8</v>
      </c>
      <c r="AE29" s="41"/>
      <c r="AF29" s="41">
        <v>6</v>
      </c>
      <c r="AG29" s="41"/>
      <c r="AH29" s="41">
        <f t="shared" si="2"/>
        <v>176</v>
      </c>
      <c r="AI29" s="42">
        <f t="shared" si="3"/>
        <v>6.518518518518518</v>
      </c>
      <c r="AJ29" s="42">
        <f t="shared" si="4"/>
        <v>6.380952380952381</v>
      </c>
      <c r="AK29" s="43" t="str">
        <f t="shared" si="5"/>
        <v>TB Kh¸</v>
      </c>
      <c r="AL29" s="41">
        <f t="shared" si="6"/>
        <v>0</v>
      </c>
      <c r="AM29" s="44" t="str">
        <f t="shared" si="7"/>
        <v>Lªn líp</v>
      </c>
      <c r="AN29" s="41">
        <v>7</v>
      </c>
      <c r="AO29" s="41"/>
      <c r="AP29" s="41">
        <v>5</v>
      </c>
      <c r="AQ29" s="41"/>
      <c r="AR29" s="41">
        <v>6</v>
      </c>
      <c r="AS29" s="41"/>
      <c r="AT29" s="41">
        <v>5</v>
      </c>
      <c r="AU29" s="41" t="s">
        <v>556</v>
      </c>
      <c r="AV29" s="41">
        <v>5</v>
      </c>
      <c r="AW29" s="41"/>
      <c r="AX29" s="41">
        <v>6</v>
      </c>
      <c r="AY29" s="41"/>
      <c r="AZ29" s="41">
        <v>5</v>
      </c>
      <c r="BA29" s="41"/>
      <c r="BB29" s="41">
        <v>7</v>
      </c>
      <c r="BC29" s="41"/>
      <c r="BD29" s="41">
        <v>6</v>
      </c>
      <c r="BE29" s="41"/>
      <c r="BF29" s="41">
        <f t="shared" si="8"/>
        <v>192</v>
      </c>
      <c r="BG29" s="70">
        <f t="shared" si="9"/>
        <v>5.818181818181818</v>
      </c>
      <c r="BH29" s="41">
        <v>6</v>
      </c>
      <c r="BI29" s="41"/>
      <c r="BJ29" s="41">
        <v>6</v>
      </c>
      <c r="BK29" s="41"/>
      <c r="BL29" s="41">
        <v>8</v>
      </c>
      <c r="BM29" s="41"/>
      <c r="BN29" s="41">
        <v>7</v>
      </c>
      <c r="BO29" s="41"/>
      <c r="BP29" s="41">
        <v>7</v>
      </c>
      <c r="BQ29" s="41"/>
      <c r="BR29" s="41">
        <v>7</v>
      </c>
      <c r="BS29" s="41"/>
      <c r="BT29" s="41">
        <v>7</v>
      </c>
      <c r="BU29" s="41"/>
      <c r="BV29" s="122">
        <f t="shared" si="10"/>
        <v>177</v>
      </c>
      <c r="BW29" s="70">
        <f t="shared" si="11"/>
        <v>6.8076923076923075</v>
      </c>
      <c r="BX29" s="70">
        <f t="shared" si="12"/>
        <v>6.254237288135593</v>
      </c>
      <c r="BY29" s="112" t="s">
        <v>568</v>
      </c>
      <c r="BZ29" s="70"/>
      <c r="CA29" s="41">
        <v>6</v>
      </c>
      <c r="CB29" s="122"/>
      <c r="CC29" s="41">
        <v>8</v>
      </c>
      <c r="CD29" s="122"/>
      <c r="CE29" s="41">
        <v>7</v>
      </c>
      <c r="CF29" s="122"/>
      <c r="CG29" s="41">
        <v>8</v>
      </c>
      <c r="CH29" s="122"/>
      <c r="CI29" s="41">
        <v>6</v>
      </c>
      <c r="CJ29" s="122"/>
      <c r="CK29" s="41">
        <v>6</v>
      </c>
      <c r="CL29" s="122"/>
      <c r="CM29" s="41">
        <v>8</v>
      </c>
      <c r="CN29" s="122"/>
      <c r="CO29" s="122">
        <f t="shared" si="13"/>
        <v>227</v>
      </c>
      <c r="CP29" s="178">
        <f t="shared" si="14"/>
        <v>7.09375</v>
      </c>
      <c r="CQ29" s="41">
        <v>8</v>
      </c>
      <c r="CR29" s="122"/>
      <c r="CS29" s="41">
        <v>8</v>
      </c>
      <c r="CT29" s="122"/>
      <c r="CU29" s="41">
        <v>7</v>
      </c>
      <c r="CV29" s="122"/>
      <c r="CW29" s="41">
        <v>8</v>
      </c>
      <c r="CX29" s="122"/>
      <c r="CY29" s="41">
        <v>7</v>
      </c>
      <c r="CZ29" s="122"/>
      <c r="DA29" s="122">
        <f t="shared" si="15"/>
        <v>174</v>
      </c>
      <c r="DB29" s="70">
        <f t="shared" si="16"/>
        <v>7.565217391304348</v>
      </c>
      <c r="DC29" s="70">
        <f t="shared" si="17"/>
        <v>7.290909090909091</v>
      </c>
      <c r="DD29" s="122"/>
      <c r="DE29" s="41"/>
      <c r="DF29" s="122"/>
      <c r="DG29" s="41"/>
      <c r="DH29" s="122"/>
      <c r="DI29" s="41"/>
      <c r="DJ29" s="122"/>
      <c r="DK29" s="41"/>
      <c r="DL29" s="122"/>
      <c r="DM29" s="41"/>
      <c r="DN29" s="122"/>
      <c r="DO29" s="41"/>
      <c r="DP29" s="122"/>
    </row>
    <row r="30" spans="1:120" ht="15.75">
      <c r="A30" s="4">
        <v>13</v>
      </c>
      <c r="B30" s="13" t="s">
        <v>449</v>
      </c>
      <c r="C30" s="24" t="s">
        <v>450</v>
      </c>
      <c r="D30" s="11">
        <v>33676</v>
      </c>
      <c r="E30" s="4" t="s">
        <v>48</v>
      </c>
      <c r="F30" s="16" t="s">
        <v>451</v>
      </c>
      <c r="G30" s="17" t="s">
        <v>78</v>
      </c>
      <c r="H30" s="41">
        <v>6</v>
      </c>
      <c r="I30" s="41"/>
      <c r="J30" s="41">
        <v>7</v>
      </c>
      <c r="K30" s="41"/>
      <c r="L30" s="41">
        <v>5</v>
      </c>
      <c r="M30" s="41"/>
      <c r="N30" s="41">
        <v>5</v>
      </c>
      <c r="O30" s="41"/>
      <c r="P30" s="41">
        <v>7</v>
      </c>
      <c r="Q30" s="41"/>
      <c r="R30" s="41">
        <v>6</v>
      </c>
      <c r="S30" s="41"/>
      <c r="T30" s="41">
        <f t="shared" si="0"/>
        <v>89</v>
      </c>
      <c r="U30" s="42">
        <f t="shared" si="1"/>
        <v>5.933333333333334</v>
      </c>
      <c r="V30" s="41">
        <v>5</v>
      </c>
      <c r="W30" s="41"/>
      <c r="X30" s="41">
        <v>5</v>
      </c>
      <c r="Y30" s="41"/>
      <c r="Z30" s="41">
        <v>6</v>
      </c>
      <c r="AA30" s="41"/>
      <c r="AB30" s="41">
        <v>5</v>
      </c>
      <c r="AC30" s="41">
        <v>4</v>
      </c>
      <c r="AD30" s="41">
        <v>6</v>
      </c>
      <c r="AE30" s="41">
        <v>4</v>
      </c>
      <c r="AF30" s="41">
        <v>8</v>
      </c>
      <c r="AG30" s="41"/>
      <c r="AH30" s="41">
        <f t="shared" si="2"/>
        <v>159</v>
      </c>
      <c r="AI30" s="42">
        <f t="shared" si="3"/>
        <v>5.888888888888889</v>
      </c>
      <c r="AJ30" s="42">
        <f t="shared" si="4"/>
        <v>5.904761904761905</v>
      </c>
      <c r="AK30" s="43" t="str">
        <f t="shared" si="5"/>
        <v>Trung b×nh</v>
      </c>
      <c r="AL30" s="41">
        <f t="shared" si="6"/>
        <v>0</v>
      </c>
      <c r="AM30" s="44" t="str">
        <f t="shared" si="7"/>
        <v>Lªn líp</v>
      </c>
      <c r="AN30" s="41">
        <v>5</v>
      </c>
      <c r="AO30" s="41"/>
      <c r="AP30" s="41">
        <v>7</v>
      </c>
      <c r="AQ30" s="41"/>
      <c r="AR30" s="41">
        <v>7</v>
      </c>
      <c r="AS30" s="41"/>
      <c r="AT30" s="193">
        <v>7</v>
      </c>
      <c r="AU30" s="41"/>
      <c r="AV30" s="41">
        <v>7</v>
      </c>
      <c r="AW30" s="41"/>
      <c r="AX30" s="41">
        <v>7</v>
      </c>
      <c r="AY30" s="41"/>
      <c r="AZ30" s="41">
        <v>5</v>
      </c>
      <c r="BA30" s="41">
        <v>4</v>
      </c>
      <c r="BB30" s="41">
        <v>6</v>
      </c>
      <c r="BC30" s="41">
        <v>4</v>
      </c>
      <c r="BD30" s="41">
        <v>6</v>
      </c>
      <c r="BE30" s="41"/>
      <c r="BF30" s="41">
        <f t="shared" si="8"/>
        <v>208</v>
      </c>
      <c r="BG30" s="70">
        <f t="shared" si="9"/>
        <v>6.303030303030303</v>
      </c>
      <c r="BH30" s="41">
        <v>5</v>
      </c>
      <c r="BI30" s="41"/>
      <c r="BJ30" s="41">
        <v>6</v>
      </c>
      <c r="BK30" s="41"/>
      <c r="BL30" s="41">
        <v>7</v>
      </c>
      <c r="BM30" s="41"/>
      <c r="BN30" s="41">
        <v>5</v>
      </c>
      <c r="BO30" s="41"/>
      <c r="BP30" s="41">
        <v>7</v>
      </c>
      <c r="BQ30" s="41"/>
      <c r="BR30" s="41">
        <v>7</v>
      </c>
      <c r="BS30" s="41"/>
      <c r="BT30" s="41">
        <v>7</v>
      </c>
      <c r="BU30" s="41"/>
      <c r="BV30" s="122">
        <f t="shared" si="10"/>
        <v>162</v>
      </c>
      <c r="BW30" s="70">
        <f t="shared" si="11"/>
        <v>6.230769230769231</v>
      </c>
      <c r="BX30" s="70">
        <f t="shared" si="12"/>
        <v>6.271186440677966</v>
      </c>
      <c r="BY30" s="112" t="s">
        <v>568</v>
      </c>
      <c r="BZ30" s="70"/>
      <c r="CA30" s="41">
        <v>7</v>
      </c>
      <c r="CB30" s="122"/>
      <c r="CC30" s="41">
        <v>7</v>
      </c>
      <c r="CD30" s="122"/>
      <c r="CE30" s="41">
        <v>6</v>
      </c>
      <c r="CF30" s="122"/>
      <c r="CG30" s="41">
        <v>6</v>
      </c>
      <c r="CH30" s="122">
        <v>4</v>
      </c>
      <c r="CI30" s="41">
        <v>6</v>
      </c>
      <c r="CJ30" s="122"/>
      <c r="CK30" s="41">
        <v>5</v>
      </c>
      <c r="CL30" s="122"/>
      <c r="CM30" s="41">
        <v>6</v>
      </c>
      <c r="CN30" s="122"/>
      <c r="CO30" s="122">
        <f t="shared" si="13"/>
        <v>195</v>
      </c>
      <c r="CP30" s="178">
        <f t="shared" si="14"/>
        <v>6.09375</v>
      </c>
      <c r="CQ30" s="41">
        <v>7</v>
      </c>
      <c r="CR30" s="122"/>
      <c r="CS30" s="41">
        <v>9</v>
      </c>
      <c r="CT30" s="122"/>
      <c r="CU30" s="41">
        <v>7</v>
      </c>
      <c r="CV30" s="122"/>
      <c r="CW30" s="41">
        <v>7</v>
      </c>
      <c r="CX30" s="122"/>
      <c r="CY30" s="41">
        <v>7</v>
      </c>
      <c r="CZ30" s="122"/>
      <c r="DA30" s="122">
        <f t="shared" si="15"/>
        <v>173</v>
      </c>
      <c r="DB30" s="70">
        <f t="shared" si="16"/>
        <v>7.521739130434782</v>
      </c>
      <c r="DC30" s="70">
        <f t="shared" si="17"/>
        <v>6.6909090909090905</v>
      </c>
      <c r="DD30" s="122"/>
      <c r="DE30" s="41"/>
      <c r="DF30" s="122"/>
      <c r="DG30" s="41"/>
      <c r="DH30" s="122"/>
      <c r="DI30" s="41"/>
      <c r="DJ30" s="122"/>
      <c r="DK30" s="41"/>
      <c r="DL30" s="122"/>
      <c r="DM30" s="41"/>
      <c r="DN30" s="122"/>
      <c r="DO30" s="41"/>
      <c r="DP30" s="122"/>
    </row>
    <row r="31" spans="1:120" ht="15.75">
      <c r="A31" s="4">
        <v>14</v>
      </c>
      <c r="B31" s="13" t="s">
        <v>418</v>
      </c>
      <c r="C31" s="24" t="s">
        <v>313</v>
      </c>
      <c r="D31" s="11">
        <v>33761</v>
      </c>
      <c r="E31" s="4" t="s">
        <v>101</v>
      </c>
      <c r="F31" s="16" t="s">
        <v>44</v>
      </c>
      <c r="G31" s="17" t="s">
        <v>94</v>
      </c>
      <c r="H31" s="41">
        <v>7</v>
      </c>
      <c r="I31" s="41"/>
      <c r="J31" s="41">
        <v>5</v>
      </c>
      <c r="K31" s="41"/>
      <c r="L31" s="41">
        <v>5</v>
      </c>
      <c r="M31" s="41">
        <v>4</v>
      </c>
      <c r="N31" s="41">
        <v>6</v>
      </c>
      <c r="O31" s="41"/>
      <c r="P31" s="41">
        <v>6</v>
      </c>
      <c r="Q31" s="41"/>
      <c r="R31" s="41">
        <v>5</v>
      </c>
      <c r="S31" s="41"/>
      <c r="T31" s="41">
        <f t="shared" si="0"/>
        <v>83</v>
      </c>
      <c r="U31" s="42">
        <f t="shared" si="1"/>
        <v>5.533333333333333</v>
      </c>
      <c r="V31" s="41">
        <v>6</v>
      </c>
      <c r="W31" s="41"/>
      <c r="X31" s="41">
        <v>6</v>
      </c>
      <c r="Y31" s="41"/>
      <c r="Z31" s="41">
        <v>7</v>
      </c>
      <c r="AA31" s="41"/>
      <c r="AB31" s="41">
        <v>5</v>
      </c>
      <c r="AC31" s="41"/>
      <c r="AD31" s="41">
        <v>5</v>
      </c>
      <c r="AE31" s="41"/>
      <c r="AF31" s="41">
        <v>8</v>
      </c>
      <c r="AG31" s="41"/>
      <c r="AH31" s="41">
        <f t="shared" si="2"/>
        <v>168</v>
      </c>
      <c r="AI31" s="42">
        <f t="shared" si="3"/>
        <v>6.222222222222222</v>
      </c>
      <c r="AJ31" s="42">
        <f t="shared" si="4"/>
        <v>5.976190476190476</v>
      </c>
      <c r="AK31" s="43" t="str">
        <f t="shared" si="5"/>
        <v>Trung b×nh</v>
      </c>
      <c r="AL31" s="41">
        <f t="shared" si="6"/>
        <v>0</v>
      </c>
      <c r="AM31" s="44" t="str">
        <f t="shared" si="7"/>
        <v>Lªn líp</v>
      </c>
      <c r="AN31" s="41">
        <v>6</v>
      </c>
      <c r="AO31" s="41"/>
      <c r="AP31" s="41">
        <v>5</v>
      </c>
      <c r="AQ31" s="41"/>
      <c r="AR31" s="41">
        <v>7</v>
      </c>
      <c r="AS31" s="41"/>
      <c r="AT31" s="193">
        <v>6</v>
      </c>
      <c r="AU31" s="41"/>
      <c r="AV31" s="41">
        <v>5</v>
      </c>
      <c r="AW31" s="41"/>
      <c r="AX31" s="41">
        <v>7</v>
      </c>
      <c r="AY31" s="41"/>
      <c r="AZ31" s="41">
        <v>6</v>
      </c>
      <c r="BA31" s="41">
        <v>4</v>
      </c>
      <c r="BB31" s="41">
        <v>7</v>
      </c>
      <c r="BC31" s="41" t="s">
        <v>556</v>
      </c>
      <c r="BD31" s="41">
        <v>7</v>
      </c>
      <c r="BE31" s="41"/>
      <c r="BF31" s="41">
        <f t="shared" si="8"/>
        <v>209</v>
      </c>
      <c r="BG31" s="70">
        <f t="shared" si="9"/>
        <v>6.333333333333333</v>
      </c>
      <c r="BH31" s="41">
        <v>6</v>
      </c>
      <c r="BI31" s="41"/>
      <c r="BJ31" s="41">
        <v>5</v>
      </c>
      <c r="BK31" s="41"/>
      <c r="BL31" s="41">
        <v>7</v>
      </c>
      <c r="BM31" s="41"/>
      <c r="BN31" s="41">
        <v>5</v>
      </c>
      <c r="BO31" s="41"/>
      <c r="BP31" s="41">
        <v>6</v>
      </c>
      <c r="BQ31" s="41"/>
      <c r="BR31" s="41">
        <v>8</v>
      </c>
      <c r="BS31" s="41"/>
      <c r="BT31" s="41">
        <v>6</v>
      </c>
      <c r="BU31" s="41"/>
      <c r="BV31" s="122">
        <f t="shared" si="10"/>
        <v>157</v>
      </c>
      <c r="BW31" s="70">
        <f t="shared" si="11"/>
        <v>6.038461538461538</v>
      </c>
      <c r="BX31" s="70">
        <f t="shared" si="12"/>
        <v>6.203389830508475</v>
      </c>
      <c r="BY31" s="112" t="s">
        <v>568</v>
      </c>
      <c r="BZ31" s="70"/>
      <c r="CA31" s="41">
        <v>8</v>
      </c>
      <c r="CB31" s="122"/>
      <c r="CC31" s="41">
        <v>8</v>
      </c>
      <c r="CD31" s="122"/>
      <c r="CE31" s="41">
        <v>9</v>
      </c>
      <c r="CF31" s="122"/>
      <c r="CG31" s="41">
        <v>8</v>
      </c>
      <c r="CH31" s="122"/>
      <c r="CI31" s="41">
        <v>6</v>
      </c>
      <c r="CJ31" s="122"/>
      <c r="CK31" s="41">
        <v>8</v>
      </c>
      <c r="CL31" s="122"/>
      <c r="CM31" s="41">
        <v>5</v>
      </c>
      <c r="CN31" s="122"/>
      <c r="CO31" s="122">
        <f t="shared" si="13"/>
        <v>233</v>
      </c>
      <c r="CP31" s="178">
        <f t="shared" si="14"/>
        <v>7.28125</v>
      </c>
      <c r="CQ31" s="41">
        <v>9</v>
      </c>
      <c r="CR31" s="122"/>
      <c r="CS31" s="41">
        <v>7</v>
      </c>
      <c r="CT31" s="122"/>
      <c r="CU31" s="41">
        <v>8</v>
      </c>
      <c r="CV31" s="122"/>
      <c r="CW31" s="41">
        <v>7</v>
      </c>
      <c r="CX31" s="122"/>
      <c r="CY31" s="41">
        <v>7</v>
      </c>
      <c r="CZ31" s="122"/>
      <c r="DA31" s="122">
        <f t="shared" si="15"/>
        <v>173</v>
      </c>
      <c r="DB31" s="70">
        <f t="shared" si="16"/>
        <v>7.521739130434782</v>
      </c>
      <c r="DC31" s="70">
        <f t="shared" si="17"/>
        <v>7.381818181818182</v>
      </c>
      <c r="DD31" s="122"/>
      <c r="DE31" s="41"/>
      <c r="DF31" s="122"/>
      <c r="DG31" s="41"/>
      <c r="DH31" s="122"/>
      <c r="DI31" s="41"/>
      <c r="DJ31" s="122"/>
      <c r="DK31" s="41"/>
      <c r="DL31" s="122"/>
      <c r="DM31" s="41"/>
      <c r="DN31" s="122"/>
      <c r="DO31" s="41"/>
      <c r="DP31" s="122"/>
    </row>
    <row r="32" spans="1:120" ht="15.75">
      <c r="A32" s="4">
        <v>8</v>
      </c>
      <c r="B32" s="13" t="s">
        <v>396</v>
      </c>
      <c r="C32" s="24" t="s">
        <v>100</v>
      </c>
      <c r="D32" s="11">
        <v>33363</v>
      </c>
      <c r="E32" s="4" t="s">
        <v>101</v>
      </c>
      <c r="F32" s="16" t="s">
        <v>444</v>
      </c>
      <c r="G32" s="17" t="s">
        <v>443</v>
      </c>
      <c r="H32" s="41">
        <v>7</v>
      </c>
      <c r="I32" s="41"/>
      <c r="J32" s="41">
        <v>6</v>
      </c>
      <c r="K32" s="41"/>
      <c r="L32" s="41">
        <v>5</v>
      </c>
      <c r="M32" s="41">
        <v>4</v>
      </c>
      <c r="N32" s="41">
        <v>6</v>
      </c>
      <c r="O32" s="41"/>
      <c r="P32" s="41">
        <v>6</v>
      </c>
      <c r="Q32" s="41"/>
      <c r="R32" s="41">
        <v>5</v>
      </c>
      <c r="S32" s="41"/>
      <c r="T32" s="41">
        <f t="shared" si="0"/>
        <v>83</v>
      </c>
      <c r="U32" s="42">
        <f t="shared" si="1"/>
        <v>5.533333333333333</v>
      </c>
      <c r="V32" s="41">
        <v>7</v>
      </c>
      <c r="W32" s="41"/>
      <c r="X32" s="41">
        <v>7</v>
      </c>
      <c r="Y32" s="41"/>
      <c r="Z32" s="41">
        <v>7</v>
      </c>
      <c r="AA32" s="41"/>
      <c r="AB32" s="41">
        <v>5</v>
      </c>
      <c r="AC32" s="41"/>
      <c r="AD32" s="41">
        <v>5</v>
      </c>
      <c r="AE32" s="41"/>
      <c r="AF32" s="41">
        <v>7</v>
      </c>
      <c r="AG32" s="41"/>
      <c r="AH32" s="41">
        <f t="shared" si="2"/>
        <v>173</v>
      </c>
      <c r="AI32" s="42">
        <f t="shared" si="3"/>
        <v>6.407407407407407</v>
      </c>
      <c r="AJ32" s="42">
        <f t="shared" si="4"/>
        <v>6.095238095238095</v>
      </c>
      <c r="AK32" s="43" t="str">
        <f t="shared" si="5"/>
        <v>TB Kh¸</v>
      </c>
      <c r="AL32" s="41">
        <f t="shared" si="6"/>
        <v>0</v>
      </c>
      <c r="AM32" s="44" t="str">
        <f t="shared" si="7"/>
        <v>Lªn líp</v>
      </c>
      <c r="AN32" s="41">
        <v>5</v>
      </c>
      <c r="AO32" s="41"/>
      <c r="AP32" s="41">
        <v>5</v>
      </c>
      <c r="AQ32" s="41"/>
      <c r="AR32" s="41">
        <v>7</v>
      </c>
      <c r="AS32" s="41"/>
      <c r="AT32" s="128">
        <v>5</v>
      </c>
      <c r="AU32" s="41"/>
      <c r="AV32" s="41">
        <v>7</v>
      </c>
      <c r="AW32" s="41">
        <v>4</v>
      </c>
      <c r="AX32" s="41">
        <v>7</v>
      </c>
      <c r="AY32" s="41"/>
      <c r="AZ32" s="41">
        <v>5</v>
      </c>
      <c r="BA32" s="41"/>
      <c r="BB32" s="41">
        <v>6</v>
      </c>
      <c r="BC32" s="41"/>
      <c r="BD32" s="41">
        <v>7</v>
      </c>
      <c r="BE32" s="41"/>
      <c r="BF32" s="41">
        <f t="shared" si="8"/>
        <v>201</v>
      </c>
      <c r="BG32" s="70">
        <f t="shared" si="9"/>
        <v>6.090909090909091</v>
      </c>
      <c r="BH32" s="41">
        <v>5</v>
      </c>
      <c r="BI32" s="41"/>
      <c r="BJ32" s="41">
        <v>5</v>
      </c>
      <c r="BK32" s="41"/>
      <c r="BL32" s="41">
        <v>6</v>
      </c>
      <c r="BM32" s="41"/>
      <c r="BN32" s="41">
        <v>8</v>
      </c>
      <c r="BO32" s="41"/>
      <c r="BP32" s="41">
        <v>7</v>
      </c>
      <c r="BQ32" s="41"/>
      <c r="BR32" s="41">
        <v>7</v>
      </c>
      <c r="BS32" s="41"/>
      <c r="BT32" s="41">
        <v>6</v>
      </c>
      <c r="BU32" s="41"/>
      <c r="BV32" s="122">
        <f t="shared" si="10"/>
        <v>164</v>
      </c>
      <c r="BW32" s="70">
        <f t="shared" si="11"/>
        <v>6.3076923076923075</v>
      </c>
      <c r="BX32" s="70">
        <f t="shared" si="12"/>
        <v>6.186440677966102</v>
      </c>
      <c r="BY32" s="112" t="s">
        <v>568</v>
      </c>
      <c r="BZ32" s="70"/>
      <c r="CA32" s="41">
        <v>7</v>
      </c>
      <c r="CB32" s="122"/>
      <c r="CC32" s="41">
        <v>8</v>
      </c>
      <c r="CD32" s="122"/>
      <c r="CE32" s="41">
        <v>7</v>
      </c>
      <c r="CF32" s="122"/>
      <c r="CG32" s="41">
        <v>9</v>
      </c>
      <c r="CH32" s="122"/>
      <c r="CI32" s="41">
        <v>7</v>
      </c>
      <c r="CJ32" s="122"/>
      <c r="CK32" s="41">
        <v>6</v>
      </c>
      <c r="CL32" s="122"/>
      <c r="CM32" s="41">
        <v>8</v>
      </c>
      <c r="CN32" s="122"/>
      <c r="CO32" s="122">
        <f t="shared" si="13"/>
        <v>241</v>
      </c>
      <c r="CP32" s="178">
        <f t="shared" si="14"/>
        <v>7.53125</v>
      </c>
      <c r="CQ32" s="41">
        <v>8</v>
      </c>
      <c r="CR32" s="122"/>
      <c r="CS32" s="41">
        <v>7</v>
      </c>
      <c r="CT32" s="122"/>
      <c r="CU32" s="41">
        <v>9</v>
      </c>
      <c r="CV32" s="122"/>
      <c r="CW32" s="41">
        <v>7</v>
      </c>
      <c r="CX32" s="122"/>
      <c r="CY32" s="41">
        <v>6</v>
      </c>
      <c r="CZ32" s="122"/>
      <c r="DA32" s="122">
        <f t="shared" si="15"/>
        <v>167</v>
      </c>
      <c r="DB32" s="70">
        <f t="shared" si="16"/>
        <v>7.260869565217392</v>
      </c>
      <c r="DC32" s="70">
        <f t="shared" si="17"/>
        <v>7.418181818181818</v>
      </c>
      <c r="DD32" s="122"/>
      <c r="DE32" s="41"/>
      <c r="DF32" s="122"/>
      <c r="DG32" s="41"/>
      <c r="DH32" s="122"/>
      <c r="DI32" s="41"/>
      <c r="DJ32" s="122"/>
      <c r="DK32" s="41"/>
      <c r="DL32" s="122"/>
      <c r="DM32" s="41"/>
      <c r="DN32" s="122"/>
      <c r="DO32" s="41"/>
      <c r="DP32" s="122"/>
    </row>
    <row r="33" spans="1:120" ht="15.75">
      <c r="A33" s="4">
        <v>16</v>
      </c>
      <c r="B33" s="13" t="s">
        <v>121</v>
      </c>
      <c r="C33" s="24" t="s">
        <v>379</v>
      </c>
      <c r="D33" s="11">
        <v>33785</v>
      </c>
      <c r="E33" s="4" t="s">
        <v>101</v>
      </c>
      <c r="F33" s="16" t="s">
        <v>453</v>
      </c>
      <c r="G33" s="17" t="s">
        <v>97</v>
      </c>
      <c r="H33" s="41">
        <v>7</v>
      </c>
      <c r="I33" s="41"/>
      <c r="J33" s="41">
        <v>7</v>
      </c>
      <c r="K33" s="41"/>
      <c r="L33" s="41">
        <v>6</v>
      </c>
      <c r="M33" s="41"/>
      <c r="N33" s="41">
        <v>5</v>
      </c>
      <c r="O33" s="41"/>
      <c r="P33" s="41">
        <v>7</v>
      </c>
      <c r="Q33" s="41"/>
      <c r="R33" s="41">
        <v>6</v>
      </c>
      <c r="S33" s="41"/>
      <c r="T33" s="41">
        <f t="shared" si="0"/>
        <v>92</v>
      </c>
      <c r="U33" s="42">
        <f t="shared" si="1"/>
        <v>6.133333333333334</v>
      </c>
      <c r="V33" s="41">
        <v>7</v>
      </c>
      <c r="W33" s="41"/>
      <c r="X33" s="41">
        <v>6</v>
      </c>
      <c r="Y33" s="41"/>
      <c r="Z33" s="41">
        <v>7</v>
      </c>
      <c r="AA33" s="41"/>
      <c r="AB33" s="41">
        <v>7</v>
      </c>
      <c r="AC33" s="41"/>
      <c r="AD33" s="41">
        <v>5</v>
      </c>
      <c r="AE33" s="41"/>
      <c r="AF33" s="41">
        <v>8</v>
      </c>
      <c r="AG33" s="41"/>
      <c r="AH33" s="41">
        <f t="shared" si="2"/>
        <v>181</v>
      </c>
      <c r="AI33" s="42">
        <f t="shared" si="3"/>
        <v>6.703703703703703</v>
      </c>
      <c r="AJ33" s="42">
        <f t="shared" si="4"/>
        <v>6.5</v>
      </c>
      <c r="AK33" s="43" t="str">
        <f t="shared" si="5"/>
        <v>TB Kh¸</v>
      </c>
      <c r="AL33" s="41">
        <f t="shared" si="6"/>
        <v>0</v>
      </c>
      <c r="AM33" s="44" t="str">
        <f t="shared" si="7"/>
        <v>Lªn líp</v>
      </c>
      <c r="AN33" s="41">
        <v>6</v>
      </c>
      <c r="AO33" s="41"/>
      <c r="AP33" s="41">
        <v>7</v>
      </c>
      <c r="AQ33" s="41"/>
      <c r="AR33" s="41">
        <v>8</v>
      </c>
      <c r="AS33" s="41"/>
      <c r="AT33" s="193">
        <v>5</v>
      </c>
      <c r="AU33" s="41"/>
      <c r="AV33" s="41">
        <v>7</v>
      </c>
      <c r="AW33" s="41"/>
      <c r="AX33" s="41">
        <v>8</v>
      </c>
      <c r="AY33" s="41"/>
      <c r="AZ33" s="41">
        <v>5</v>
      </c>
      <c r="BA33" s="41"/>
      <c r="BB33" s="41">
        <v>5</v>
      </c>
      <c r="BC33" s="41"/>
      <c r="BD33" s="41">
        <v>7</v>
      </c>
      <c r="BE33" s="41"/>
      <c r="BF33" s="41">
        <f t="shared" si="8"/>
        <v>214</v>
      </c>
      <c r="BG33" s="70">
        <f t="shared" si="9"/>
        <v>6.484848484848484</v>
      </c>
      <c r="BH33" s="41">
        <v>6</v>
      </c>
      <c r="BI33" s="41"/>
      <c r="BJ33" s="41">
        <v>8</v>
      </c>
      <c r="BK33" s="41"/>
      <c r="BL33" s="41">
        <v>7</v>
      </c>
      <c r="BM33" s="41"/>
      <c r="BN33" s="41">
        <v>6</v>
      </c>
      <c r="BO33" s="41"/>
      <c r="BP33" s="41">
        <v>9</v>
      </c>
      <c r="BQ33" s="41"/>
      <c r="BR33" s="41">
        <v>8</v>
      </c>
      <c r="BS33" s="41"/>
      <c r="BT33" s="41">
        <v>7</v>
      </c>
      <c r="BU33" s="41"/>
      <c r="BV33" s="122">
        <f t="shared" si="10"/>
        <v>191</v>
      </c>
      <c r="BW33" s="70">
        <f t="shared" si="11"/>
        <v>7.346153846153846</v>
      </c>
      <c r="BX33" s="70">
        <f t="shared" si="12"/>
        <v>6.864406779661017</v>
      </c>
      <c r="BY33" s="112" t="s">
        <v>568</v>
      </c>
      <c r="BZ33" s="70"/>
      <c r="CA33" s="41">
        <v>9</v>
      </c>
      <c r="CB33" s="122"/>
      <c r="CC33" s="41">
        <v>7</v>
      </c>
      <c r="CD33" s="122"/>
      <c r="CE33" s="41">
        <v>9</v>
      </c>
      <c r="CF33" s="122"/>
      <c r="CG33" s="41">
        <v>7</v>
      </c>
      <c r="CH33" s="122"/>
      <c r="CI33" s="41">
        <v>7</v>
      </c>
      <c r="CJ33" s="122"/>
      <c r="CK33" s="41">
        <v>6</v>
      </c>
      <c r="CL33" s="122"/>
      <c r="CM33" s="41">
        <v>8</v>
      </c>
      <c r="CN33" s="122"/>
      <c r="CO33" s="122">
        <f t="shared" si="13"/>
        <v>239</v>
      </c>
      <c r="CP33" s="178">
        <f t="shared" si="14"/>
        <v>7.46875</v>
      </c>
      <c r="CQ33" s="41">
        <v>8</v>
      </c>
      <c r="CR33" s="122"/>
      <c r="CS33" s="41">
        <v>6</v>
      </c>
      <c r="CT33" s="122"/>
      <c r="CU33" s="41">
        <v>8</v>
      </c>
      <c r="CV33" s="122"/>
      <c r="CW33" s="41">
        <v>9</v>
      </c>
      <c r="CX33" s="122"/>
      <c r="CY33" s="41">
        <v>6</v>
      </c>
      <c r="CZ33" s="122"/>
      <c r="DA33" s="122">
        <f t="shared" si="15"/>
        <v>163</v>
      </c>
      <c r="DB33" s="70">
        <f t="shared" si="16"/>
        <v>7.086956521739131</v>
      </c>
      <c r="DC33" s="70">
        <f t="shared" si="17"/>
        <v>7.3090909090909095</v>
      </c>
      <c r="DD33" s="122"/>
      <c r="DE33" s="41"/>
      <c r="DF33" s="122"/>
      <c r="DG33" s="41"/>
      <c r="DH33" s="122"/>
      <c r="DI33" s="41"/>
      <c r="DJ33" s="122"/>
      <c r="DK33" s="41"/>
      <c r="DL33" s="122"/>
      <c r="DM33" s="41"/>
      <c r="DN33" s="122"/>
      <c r="DO33" s="41"/>
      <c r="DP33" s="122"/>
    </row>
    <row r="34" spans="1:120" ht="15.75">
      <c r="A34" s="4">
        <v>34</v>
      </c>
      <c r="B34" s="13" t="s">
        <v>469</v>
      </c>
      <c r="C34" s="24" t="s">
        <v>188</v>
      </c>
      <c r="D34" s="11">
        <v>33656</v>
      </c>
      <c r="E34" s="4" t="s">
        <v>101</v>
      </c>
      <c r="F34" s="16" t="s">
        <v>360</v>
      </c>
      <c r="G34" s="17" t="s">
        <v>62</v>
      </c>
      <c r="H34" s="41">
        <v>6</v>
      </c>
      <c r="I34" s="41"/>
      <c r="J34" s="41">
        <v>7</v>
      </c>
      <c r="K34" s="41"/>
      <c r="L34" s="41">
        <v>6</v>
      </c>
      <c r="M34" s="41"/>
      <c r="N34" s="41">
        <v>7</v>
      </c>
      <c r="O34" s="41"/>
      <c r="P34" s="41">
        <v>5</v>
      </c>
      <c r="Q34" s="41"/>
      <c r="R34" s="41">
        <v>6</v>
      </c>
      <c r="S34" s="41"/>
      <c r="T34" s="41">
        <f t="shared" si="0"/>
        <v>88</v>
      </c>
      <c r="U34" s="42">
        <f t="shared" si="1"/>
        <v>5.866666666666666</v>
      </c>
      <c r="V34" s="41">
        <v>7</v>
      </c>
      <c r="W34" s="41"/>
      <c r="X34" s="41">
        <v>7</v>
      </c>
      <c r="Y34" s="41"/>
      <c r="Z34" s="41">
        <v>7</v>
      </c>
      <c r="AA34" s="41"/>
      <c r="AB34" s="41">
        <v>5</v>
      </c>
      <c r="AC34" s="41"/>
      <c r="AD34" s="41">
        <v>5</v>
      </c>
      <c r="AE34" s="41"/>
      <c r="AF34" s="41">
        <v>5</v>
      </c>
      <c r="AG34" s="41"/>
      <c r="AH34" s="41">
        <f t="shared" si="2"/>
        <v>163</v>
      </c>
      <c r="AI34" s="42">
        <f t="shared" si="3"/>
        <v>6.037037037037037</v>
      </c>
      <c r="AJ34" s="42">
        <f t="shared" si="4"/>
        <v>5.976190476190476</v>
      </c>
      <c r="AK34" s="43" t="str">
        <f t="shared" si="5"/>
        <v>Trung b×nh</v>
      </c>
      <c r="AL34" s="41">
        <f t="shared" si="6"/>
        <v>0</v>
      </c>
      <c r="AM34" s="44" t="str">
        <f t="shared" si="7"/>
        <v>Lªn líp</v>
      </c>
      <c r="AN34" s="41">
        <v>6</v>
      </c>
      <c r="AO34" s="41"/>
      <c r="AP34" s="41">
        <v>8</v>
      </c>
      <c r="AQ34" s="41"/>
      <c r="AR34" s="41">
        <v>9</v>
      </c>
      <c r="AS34" s="41"/>
      <c r="AT34" s="41">
        <v>7</v>
      </c>
      <c r="AU34" s="41"/>
      <c r="AV34" s="41">
        <v>8</v>
      </c>
      <c r="AW34" s="41"/>
      <c r="AX34" s="41">
        <v>7</v>
      </c>
      <c r="AY34" s="41"/>
      <c r="AZ34" s="41">
        <v>5</v>
      </c>
      <c r="BA34" s="41"/>
      <c r="BB34" s="41">
        <v>9</v>
      </c>
      <c r="BC34" s="41" t="s">
        <v>577</v>
      </c>
      <c r="BD34" s="41">
        <v>7</v>
      </c>
      <c r="BE34" s="41"/>
      <c r="BF34" s="41">
        <f t="shared" si="8"/>
        <v>244</v>
      </c>
      <c r="BG34" s="70">
        <f t="shared" si="9"/>
        <v>7.393939393939394</v>
      </c>
      <c r="BH34" s="41">
        <v>7</v>
      </c>
      <c r="BI34" s="41"/>
      <c r="BJ34" s="41">
        <v>8</v>
      </c>
      <c r="BK34" s="41"/>
      <c r="BL34" s="41">
        <v>6</v>
      </c>
      <c r="BM34" s="41"/>
      <c r="BN34" s="41">
        <v>8</v>
      </c>
      <c r="BO34" s="41"/>
      <c r="BP34" s="41">
        <v>9</v>
      </c>
      <c r="BQ34" s="41"/>
      <c r="BR34" s="41">
        <v>8</v>
      </c>
      <c r="BS34" s="41"/>
      <c r="BT34" s="41">
        <v>8</v>
      </c>
      <c r="BU34" s="41"/>
      <c r="BV34" s="122">
        <f t="shared" si="10"/>
        <v>203</v>
      </c>
      <c r="BW34" s="70">
        <f t="shared" si="11"/>
        <v>7.8076923076923075</v>
      </c>
      <c r="BX34" s="70">
        <f t="shared" si="12"/>
        <v>7.576271186440678</v>
      </c>
      <c r="BY34" s="112" t="s">
        <v>511</v>
      </c>
      <c r="BZ34" s="70"/>
      <c r="CA34" s="41">
        <v>8</v>
      </c>
      <c r="CB34" s="122"/>
      <c r="CC34" s="41">
        <v>9</v>
      </c>
      <c r="CD34" s="122"/>
      <c r="CE34" s="41">
        <v>9</v>
      </c>
      <c r="CF34" s="122"/>
      <c r="CG34" s="41">
        <v>8</v>
      </c>
      <c r="CH34" s="122"/>
      <c r="CI34" s="41">
        <v>5</v>
      </c>
      <c r="CJ34" s="122"/>
      <c r="CK34" s="41">
        <v>6</v>
      </c>
      <c r="CL34" s="122"/>
      <c r="CM34" s="41">
        <v>9</v>
      </c>
      <c r="CN34" s="122"/>
      <c r="CO34" s="122">
        <f t="shared" si="13"/>
        <v>247</v>
      </c>
      <c r="CP34" s="178">
        <f t="shared" si="14"/>
        <v>7.71875</v>
      </c>
      <c r="CQ34" s="41">
        <v>8</v>
      </c>
      <c r="CR34" s="122"/>
      <c r="CS34" s="41">
        <v>6</v>
      </c>
      <c r="CT34" s="122"/>
      <c r="CU34" s="41">
        <v>8</v>
      </c>
      <c r="CV34" s="122"/>
      <c r="CW34" s="41">
        <v>8</v>
      </c>
      <c r="CX34" s="122"/>
      <c r="CY34" s="41">
        <v>6</v>
      </c>
      <c r="CZ34" s="122"/>
      <c r="DA34" s="122">
        <f t="shared" si="15"/>
        <v>160</v>
      </c>
      <c r="DB34" s="70">
        <f t="shared" si="16"/>
        <v>6.956521739130435</v>
      </c>
      <c r="DC34" s="70">
        <f t="shared" si="17"/>
        <v>7.4</v>
      </c>
      <c r="DD34" s="122"/>
      <c r="DE34" s="41"/>
      <c r="DF34" s="122"/>
      <c r="DG34" s="41"/>
      <c r="DH34" s="122"/>
      <c r="DI34" s="41"/>
      <c r="DJ34" s="122"/>
      <c r="DK34" s="41"/>
      <c r="DL34" s="122"/>
      <c r="DM34" s="41"/>
      <c r="DN34" s="122"/>
      <c r="DO34" s="41"/>
      <c r="DP34" s="122"/>
    </row>
    <row r="35" spans="1:120" ht="15.75">
      <c r="A35" s="4">
        <v>17</v>
      </c>
      <c r="B35" s="13" t="s">
        <v>454</v>
      </c>
      <c r="C35" s="24" t="s">
        <v>80</v>
      </c>
      <c r="D35" s="11">
        <v>33785</v>
      </c>
      <c r="E35" s="4" t="s">
        <v>48</v>
      </c>
      <c r="F35" s="16" t="s">
        <v>42</v>
      </c>
      <c r="G35" s="17" t="s">
        <v>94</v>
      </c>
      <c r="H35" s="41">
        <v>7</v>
      </c>
      <c r="I35" s="41"/>
      <c r="J35" s="41">
        <v>7</v>
      </c>
      <c r="K35" s="41"/>
      <c r="L35" s="41">
        <v>6</v>
      </c>
      <c r="M35" s="41"/>
      <c r="N35" s="41">
        <v>7</v>
      </c>
      <c r="O35" s="41"/>
      <c r="P35" s="41">
        <v>5</v>
      </c>
      <c r="Q35" s="41"/>
      <c r="R35" s="41">
        <v>5</v>
      </c>
      <c r="S35" s="41"/>
      <c r="T35" s="41">
        <f t="shared" si="0"/>
        <v>84</v>
      </c>
      <c r="U35" s="42">
        <f t="shared" si="1"/>
        <v>5.6</v>
      </c>
      <c r="V35" s="41">
        <v>6</v>
      </c>
      <c r="W35" s="41"/>
      <c r="X35" s="41">
        <v>6</v>
      </c>
      <c r="Y35" s="41"/>
      <c r="Z35" s="41">
        <v>5</v>
      </c>
      <c r="AA35" s="41"/>
      <c r="AB35" s="41">
        <v>5</v>
      </c>
      <c r="AC35" s="41"/>
      <c r="AD35" s="41">
        <v>5</v>
      </c>
      <c r="AE35" s="41"/>
      <c r="AF35" s="41">
        <v>6</v>
      </c>
      <c r="AG35" s="41">
        <v>4</v>
      </c>
      <c r="AH35" s="41">
        <f t="shared" si="2"/>
        <v>150</v>
      </c>
      <c r="AI35" s="42">
        <f t="shared" si="3"/>
        <v>5.555555555555555</v>
      </c>
      <c r="AJ35" s="42">
        <f t="shared" si="4"/>
        <v>5.571428571428571</v>
      </c>
      <c r="AK35" s="43" t="str">
        <f t="shared" si="5"/>
        <v>Trung b×nh</v>
      </c>
      <c r="AL35" s="41">
        <f t="shared" si="6"/>
        <v>0</v>
      </c>
      <c r="AM35" s="44" t="str">
        <f t="shared" si="7"/>
        <v>Lªn líp</v>
      </c>
      <c r="AN35" s="41">
        <v>5</v>
      </c>
      <c r="AO35" s="41"/>
      <c r="AP35" s="41">
        <v>5</v>
      </c>
      <c r="AQ35" s="41"/>
      <c r="AR35" s="41">
        <v>6</v>
      </c>
      <c r="AS35" s="41"/>
      <c r="AT35" s="193">
        <v>5</v>
      </c>
      <c r="AU35" s="41"/>
      <c r="AV35" s="41">
        <v>5</v>
      </c>
      <c r="AW35" s="41"/>
      <c r="AX35" s="41">
        <v>6</v>
      </c>
      <c r="AY35" s="41"/>
      <c r="AZ35" s="41">
        <v>6</v>
      </c>
      <c r="BA35" s="41">
        <v>3</v>
      </c>
      <c r="BB35" s="41">
        <v>6</v>
      </c>
      <c r="BC35" s="41"/>
      <c r="BD35" s="41">
        <v>6</v>
      </c>
      <c r="BE35" s="41"/>
      <c r="BF35" s="41">
        <f t="shared" si="8"/>
        <v>186</v>
      </c>
      <c r="BG35" s="70">
        <f t="shared" si="9"/>
        <v>5.636363636363637</v>
      </c>
      <c r="BH35" s="41">
        <v>6</v>
      </c>
      <c r="BI35" s="41"/>
      <c r="BJ35" s="41">
        <v>5</v>
      </c>
      <c r="BK35" s="41"/>
      <c r="BL35" s="41">
        <v>6</v>
      </c>
      <c r="BM35" s="41"/>
      <c r="BN35" s="41">
        <v>5</v>
      </c>
      <c r="BO35" s="41"/>
      <c r="BP35" s="41">
        <v>6</v>
      </c>
      <c r="BQ35" s="41"/>
      <c r="BR35" s="41">
        <v>7</v>
      </c>
      <c r="BS35" s="41"/>
      <c r="BT35" s="41">
        <v>6</v>
      </c>
      <c r="BU35" s="41"/>
      <c r="BV35" s="122">
        <f t="shared" si="10"/>
        <v>151</v>
      </c>
      <c r="BW35" s="70">
        <f t="shared" si="11"/>
        <v>5.8076923076923075</v>
      </c>
      <c r="BX35" s="70">
        <f t="shared" si="12"/>
        <v>5.711864406779661</v>
      </c>
      <c r="BY35" s="112" t="s">
        <v>513</v>
      </c>
      <c r="BZ35" s="70"/>
      <c r="CA35" s="41">
        <v>5</v>
      </c>
      <c r="CB35" s="122"/>
      <c r="CC35" s="41">
        <v>7</v>
      </c>
      <c r="CD35" s="122"/>
      <c r="CE35" s="41">
        <v>7</v>
      </c>
      <c r="CF35" s="122"/>
      <c r="CG35" s="41">
        <v>7</v>
      </c>
      <c r="CH35" s="122"/>
      <c r="CI35" s="41">
        <v>5</v>
      </c>
      <c r="CJ35" s="122"/>
      <c r="CK35" s="41">
        <v>7</v>
      </c>
      <c r="CL35" s="122"/>
      <c r="CM35" s="41">
        <v>6</v>
      </c>
      <c r="CN35" s="122"/>
      <c r="CO35" s="122">
        <f t="shared" si="13"/>
        <v>202</v>
      </c>
      <c r="CP35" s="178">
        <f t="shared" si="14"/>
        <v>6.3125</v>
      </c>
      <c r="CQ35" s="41">
        <v>7</v>
      </c>
      <c r="CR35" s="122"/>
      <c r="CS35" s="41">
        <v>7</v>
      </c>
      <c r="CT35" s="122"/>
      <c r="CU35" s="41">
        <v>6</v>
      </c>
      <c r="CV35" s="122"/>
      <c r="CW35" s="41">
        <v>9</v>
      </c>
      <c r="CX35" s="122"/>
      <c r="CY35" s="41">
        <v>6</v>
      </c>
      <c r="CZ35" s="122"/>
      <c r="DA35" s="122">
        <f t="shared" si="15"/>
        <v>157</v>
      </c>
      <c r="DB35" s="70">
        <f t="shared" si="16"/>
        <v>6.826086956521739</v>
      </c>
      <c r="DC35" s="70">
        <f t="shared" si="17"/>
        <v>6.527272727272727</v>
      </c>
      <c r="DD35" s="122"/>
      <c r="DE35" s="41"/>
      <c r="DF35" s="122"/>
      <c r="DG35" s="41"/>
      <c r="DH35" s="122"/>
      <c r="DI35" s="41"/>
      <c r="DJ35" s="122"/>
      <c r="DK35" s="41"/>
      <c r="DL35" s="122"/>
      <c r="DM35" s="41"/>
      <c r="DN35" s="122"/>
      <c r="DO35" s="41"/>
      <c r="DP35" s="122"/>
    </row>
    <row r="36" spans="1:120" ht="15.75">
      <c r="A36" s="4">
        <v>29</v>
      </c>
      <c r="B36" s="13" t="s">
        <v>465</v>
      </c>
      <c r="C36" s="24" t="s">
        <v>87</v>
      </c>
      <c r="D36" s="11">
        <v>33791</v>
      </c>
      <c r="E36" s="4" t="s">
        <v>101</v>
      </c>
      <c r="F36" s="16" t="s">
        <v>58</v>
      </c>
      <c r="G36" s="17" t="s">
        <v>32</v>
      </c>
      <c r="H36" s="41">
        <v>7</v>
      </c>
      <c r="I36" s="41"/>
      <c r="J36" s="41">
        <v>5</v>
      </c>
      <c r="K36" s="41"/>
      <c r="L36" s="41">
        <v>5</v>
      </c>
      <c r="M36" s="41">
        <v>4</v>
      </c>
      <c r="N36" s="41">
        <v>5</v>
      </c>
      <c r="O36" s="41"/>
      <c r="P36" s="41">
        <v>6</v>
      </c>
      <c r="Q36" s="41"/>
      <c r="R36" s="41">
        <v>8</v>
      </c>
      <c r="S36" s="41"/>
      <c r="T36" s="41">
        <f t="shared" si="0"/>
        <v>92</v>
      </c>
      <c r="U36" s="42">
        <f t="shared" si="1"/>
        <v>6.133333333333334</v>
      </c>
      <c r="V36" s="41">
        <v>8</v>
      </c>
      <c r="W36" s="41"/>
      <c r="X36" s="41">
        <v>7</v>
      </c>
      <c r="Y36" s="41"/>
      <c r="Z36" s="41">
        <v>5</v>
      </c>
      <c r="AA36" s="41"/>
      <c r="AB36" s="41">
        <v>7</v>
      </c>
      <c r="AC36" s="41">
        <v>4</v>
      </c>
      <c r="AD36" s="41">
        <v>5</v>
      </c>
      <c r="AE36" s="41"/>
      <c r="AF36" s="41">
        <v>5</v>
      </c>
      <c r="AG36" s="41"/>
      <c r="AH36" s="41">
        <f t="shared" si="2"/>
        <v>168</v>
      </c>
      <c r="AI36" s="42">
        <f t="shared" si="3"/>
        <v>6.222222222222222</v>
      </c>
      <c r="AJ36" s="42">
        <f t="shared" si="4"/>
        <v>6.190476190476191</v>
      </c>
      <c r="AK36" s="43" t="str">
        <f t="shared" si="5"/>
        <v>TB Kh¸</v>
      </c>
      <c r="AL36" s="41">
        <f t="shared" si="6"/>
        <v>0</v>
      </c>
      <c r="AM36" s="44" t="str">
        <f t="shared" si="7"/>
        <v>Lªn líp</v>
      </c>
      <c r="AN36" s="41">
        <v>6</v>
      </c>
      <c r="AO36" s="41"/>
      <c r="AP36" s="41">
        <v>6</v>
      </c>
      <c r="AQ36" s="41"/>
      <c r="AR36" s="41">
        <v>8</v>
      </c>
      <c r="AS36" s="41"/>
      <c r="AT36" s="41">
        <v>6</v>
      </c>
      <c r="AU36" s="41"/>
      <c r="AV36" s="41">
        <v>6</v>
      </c>
      <c r="AW36" s="41"/>
      <c r="AX36" s="41">
        <v>7</v>
      </c>
      <c r="AY36" s="41"/>
      <c r="AZ36" s="41">
        <v>5</v>
      </c>
      <c r="BA36" s="41"/>
      <c r="BB36" s="41">
        <v>8</v>
      </c>
      <c r="BC36" s="41"/>
      <c r="BD36" s="41">
        <v>7</v>
      </c>
      <c r="BE36" s="41"/>
      <c r="BF36" s="41">
        <f t="shared" si="8"/>
        <v>220</v>
      </c>
      <c r="BG36" s="70">
        <f t="shared" si="9"/>
        <v>6.666666666666667</v>
      </c>
      <c r="BH36" s="41">
        <v>6</v>
      </c>
      <c r="BI36" s="41"/>
      <c r="BJ36" s="41">
        <v>5</v>
      </c>
      <c r="BK36" s="41"/>
      <c r="BL36" s="41">
        <v>8</v>
      </c>
      <c r="BM36" s="41"/>
      <c r="BN36" s="41">
        <v>7</v>
      </c>
      <c r="BO36" s="41"/>
      <c r="BP36" s="41">
        <v>8</v>
      </c>
      <c r="BQ36" s="41"/>
      <c r="BR36" s="41">
        <v>8</v>
      </c>
      <c r="BS36" s="41"/>
      <c r="BT36" s="41">
        <v>6</v>
      </c>
      <c r="BU36" s="41"/>
      <c r="BV36" s="122">
        <f t="shared" si="10"/>
        <v>178</v>
      </c>
      <c r="BW36" s="70">
        <f t="shared" si="11"/>
        <v>6.846153846153846</v>
      </c>
      <c r="BX36" s="70">
        <f t="shared" si="12"/>
        <v>6.745762711864407</v>
      </c>
      <c r="BY36" s="112" t="s">
        <v>568</v>
      </c>
      <c r="BZ36" s="70"/>
      <c r="CA36" s="41">
        <v>8</v>
      </c>
      <c r="CB36" s="122"/>
      <c r="CC36" s="41">
        <v>8</v>
      </c>
      <c r="CD36" s="122"/>
      <c r="CE36" s="41">
        <v>7</v>
      </c>
      <c r="CF36" s="122"/>
      <c r="CG36" s="41">
        <v>7</v>
      </c>
      <c r="CH36" s="122"/>
      <c r="CI36" s="41">
        <v>8</v>
      </c>
      <c r="CJ36" s="122"/>
      <c r="CK36" s="41">
        <v>6</v>
      </c>
      <c r="CL36" s="122"/>
      <c r="CM36" s="41">
        <v>9</v>
      </c>
      <c r="CN36" s="122"/>
      <c r="CO36" s="122">
        <f t="shared" si="13"/>
        <v>243</v>
      </c>
      <c r="CP36" s="178">
        <f t="shared" si="14"/>
        <v>7.59375</v>
      </c>
      <c r="CQ36" s="41">
        <v>8</v>
      </c>
      <c r="CR36" s="122"/>
      <c r="CS36" s="41">
        <v>6</v>
      </c>
      <c r="CT36" s="122"/>
      <c r="CU36" s="41">
        <v>8</v>
      </c>
      <c r="CV36" s="122"/>
      <c r="CW36" s="41">
        <v>9</v>
      </c>
      <c r="CX36" s="122"/>
      <c r="CY36" s="41">
        <v>5</v>
      </c>
      <c r="CZ36" s="122"/>
      <c r="DA36" s="122">
        <f t="shared" si="15"/>
        <v>157</v>
      </c>
      <c r="DB36" s="70">
        <f t="shared" si="16"/>
        <v>6.826086956521739</v>
      </c>
      <c r="DC36" s="70">
        <f t="shared" si="17"/>
        <v>7.2727272727272725</v>
      </c>
      <c r="DD36" s="122"/>
      <c r="DE36" s="41"/>
      <c r="DF36" s="122"/>
      <c r="DG36" s="41"/>
      <c r="DH36" s="122"/>
      <c r="DI36" s="41"/>
      <c r="DJ36" s="122"/>
      <c r="DK36" s="41"/>
      <c r="DL36" s="122"/>
      <c r="DM36" s="41"/>
      <c r="DN36" s="122"/>
      <c r="DO36" s="41"/>
      <c r="DP36" s="122"/>
    </row>
    <row r="37" spans="1:120" ht="15.75">
      <c r="A37" s="4">
        <v>35</v>
      </c>
      <c r="B37" s="13" t="s">
        <v>470</v>
      </c>
      <c r="C37" s="24" t="s">
        <v>188</v>
      </c>
      <c r="D37" s="11">
        <v>33944</v>
      </c>
      <c r="E37" s="4" t="s">
        <v>101</v>
      </c>
      <c r="F37" s="16" t="s">
        <v>21</v>
      </c>
      <c r="G37" s="17" t="s">
        <v>94</v>
      </c>
      <c r="H37" s="41">
        <v>0</v>
      </c>
      <c r="I37" s="41"/>
      <c r="J37" s="41">
        <v>6</v>
      </c>
      <c r="K37" s="41"/>
      <c r="L37" s="41">
        <v>6</v>
      </c>
      <c r="M37" s="41"/>
      <c r="N37" s="41">
        <v>5</v>
      </c>
      <c r="O37" s="41"/>
      <c r="P37" s="41">
        <v>5</v>
      </c>
      <c r="Q37" s="41"/>
      <c r="R37" s="41">
        <v>5</v>
      </c>
      <c r="S37" s="41">
        <v>4</v>
      </c>
      <c r="T37" s="41">
        <f t="shared" si="0"/>
        <v>78</v>
      </c>
      <c r="U37" s="42">
        <f t="shared" si="1"/>
        <v>5.2</v>
      </c>
      <c r="V37" s="41">
        <v>7</v>
      </c>
      <c r="W37" s="41"/>
      <c r="X37" s="41">
        <v>6</v>
      </c>
      <c r="Y37" s="41"/>
      <c r="Z37" s="41">
        <v>5</v>
      </c>
      <c r="AA37" s="41"/>
      <c r="AB37" s="41">
        <v>6</v>
      </c>
      <c r="AC37" s="41">
        <v>4</v>
      </c>
      <c r="AD37" s="41">
        <v>5</v>
      </c>
      <c r="AE37" s="41"/>
      <c r="AF37" s="41">
        <v>5</v>
      </c>
      <c r="AG37" s="41"/>
      <c r="AH37" s="41">
        <f t="shared" si="2"/>
        <v>155</v>
      </c>
      <c r="AI37" s="42">
        <f t="shared" si="3"/>
        <v>5.7407407407407405</v>
      </c>
      <c r="AJ37" s="42">
        <f t="shared" si="4"/>
        <v>5.5476190476190474</v>
      </c>
      <c r="AK37" s="43" t="str">
        <f t="shared" si="5"/>
        <v>Trung b×nh</v>
      </c>
      <c r="AL37" s="41">
        <f t="shared" si="6"/>
        <v>0</v>
      </c>
      <c r="AM37" s="44" t="str">
        <f t="shared" si="7"/>
        <v>Lªn líp</v>
      </c>
      <c r="AN37" s="41">
        <v>5</v>
      </c>
      <c r="AO37" s="41"/>
      <c r="AP37" s="41">
        <v>6</v>
      </c>
      <c r="AQ37" s="41"/>
      <c r="AR37" s="41">
        <v>8</v>
      </c>
      <c r="AS37" s="41"/>
      <c r="AT37" s="41">
        <v>5</v>
      </c>
      <c r="AU37" s="41"/>
      <c r="AV37" s="41">
        <v>6</v>
      </c>
      <c r="AW37" s="41"/>
      <c r="AX37" s="41">
        <v>6</v>
      </c>
      <c r="AY37" s="41"/>
      <c r="AZ37" s="41">
        <v>5</v>
      </c>
      <c r="BA37" s="41">
        <v>4</v>
      </c>
      <c r="BB37" s="41">
        <v>6</v>
      </c>
      <c r="BC37" s="41"/>
      <c r="BD37" s="41">
        <v>5</v>
      </c>
      <c r="BE37" s="41"/>
      <c r="BF37" s="41">
        <f t="shared" si="8"/>
        <v>193</v>
      </c>
      <c r="BG37" s="70">
        <f t="shared" si="9"/>
        <v>5.848484848484849</v>
      </c>
      <c r="BH37" s="41">
        <v>5</v>
      </c>
      <c r="BI37" s="41"/>
      <c r="BJ37" s="41">
        <v>5</v>
      </c>
      <c r="BK37" s="41">
        <v>4</v>
      </c>
      <c r="BL37" s="41">
        <v>6</v>
      </c>
      <c r="BM37" s="41"/>
      <c r="BN37" s="41">
        <v>6</v>
      </c>
      <c r="BO37" s="41"/>
      <c r="BP37" s="41">
        <v>8</v>
      </c>
      <c r="BQ37" s="41"/>
      <c r="BR37" s="41">
        <v>7</v>
      </c>
      <c r="BS37" s="41"/>
      <c r="BT37" s="41">
        <v>5</v>
      </c>
      <c r="BU37" s="41"/>
      <c r="BV37" s="122">
        <f t="shared" si="10"/>
        <v>158</v>
      </c>
      <c r="BW37" s="70">
        <f t="shared" si="11"/>
        <v>6.076923076923077</v>
      </c>
      <c r="BX37" s="70">
        <f t="shared" si="12"/>
        <v>5.9491525423728815</v>
      </c>
      <c r="BY37" s="112" t="s">
        <v>513</v>
      </c>
      <c r="BZ37" s="70"/>
      <c r="CA37" s="41">
        <v>5</v>
      </c>
      <c r="CB37" s="122"/>
      <c r="CC37" s="41">
        <v>7</v>
      </c>
      <c r="CD37" s="122"/>
      <c r="CE37" s="41">
        <v>7</v>
      </c>
      <c r="CF37" s="122"/>
      <c r="CG37" s="41">
        <v>8</v>
      </c>
      <c r="CH37" s="122"/>
      <c r="CI37" s="41">
        <v>5</v>
      </c>
      <c r="CJ37" s="122"/>
      <c r="CK37" s="41">
        <v>7</v>
      </c>
      <c r="CL37" s="122"/>
      <c r="CM37" s="41">
        <v>5</v>
      </c>
      <c r="CN37" s="122"/>
      <c r="CO37" s="122">
        <f t="shared" si="13"/>
        <v>202</v>
      </c>
      <c r="CP37" s="178">
        <f t="shared" si="14"/>
        <v>6.3125</v>
      </c>
      <c r="CQ37" s="41">
        <v>8</v>
      </c>
      <c r="CR37" s="122"/>
      <c r="CS37" s="41">
        <v>5</v>
      </c>
      <c r="CT37" s="122"/>
      <c r="CU37" s="41">
        <v>6</v>
      </c>
      <c r="CV37" s="122"/>
      <c r="CW37" s="41">
        <v>8</v>
      </c>
      <c r="CX37" s="122"/>
      <c r="CY37" s="41">
        <v>7</v>
      </c>
      <c r="CZ37" s="122"/>
      <c r="DA37" s="122">
        <f t="shared" si="15"/>
        <v>152</v>
      </c>
      <c r="DB37" s="70">
        <f t="shared" si="16"/>
        <v>6.608695652173913</v>
      </c>
      <c r="DC37" s="70">
        <f t="shared" si="17"/>
        <v>6.4363636363636365</v>
      </c>
      <c r="DD37" s="122"/>
      <c r="DE37" s="41"/>
      <c r="DF37" s="122"/>
      <c r="DG37" s="41"/>
      <c r="DH37" s="122"/>
      <c r="DI37" s="41"/>
      <c r="DJ37" s="122"/>
      <c r="DK37" s="41"/>
      <c r="DL37" s="122"/>
      <c r="DM37" s="41"/>
      <c r="DN37" s="122"/>
      <c r="DO37" s="41"/>
      <c r="DP37" s="122"/>
    </row>
    <row r="38" spans="1:120" ht="15.75">
      <c r="A38" s="4">
        <v>36</v>
      </c>
      <c r="B38" s="13" t="s">
        <v>471</v>
      </c>
      <c r="C38" s="24" t="s">
        <v>193</v>
      </c>
      <c r="D38" s="11">
        <v>33602</v>
      </c>
      <c r="E38" s="4" t="s">
        <v>101</v>
      </c>
      <c r="F38" s="16" t="s">
        <v>472</v>
      </c>
      <c r="G38" s="17" t="s">
        <v>443</v>
      </c>
      <c r="H38" s="41">
        <v>7</v>
      </c>
      <c r="I38" s="41"/>
      <c r="J38" s="41">
        <v>5</v>
      </c>
      <c r="K38" s="41"/>
      <c r="L38" s="41">
        <v>5</v>
      </c>
      <c r="M38" s="41"/>
      <c r="N38" s="41">
        <v>6</v>
      </c>
      <c r="O38" s="41">
        <v>4</v>
      </c>
      <c r="P38" s="41">
        <v>5</v>
      </c>
      <c r="Q38" s="41"/>
      <c r="R38" s="41">
        <v>6</v>
      </c>
      <c r="S38" s="41"/>
      <c r="T38" s="41">
        <f t="shared" si="0"/>
        <v>82</v>
      </c>
      <c r="U38" s="42">
        <f t="shared" si="1"/>
        <v>5.466666666666667</v>
      </c>
      <c r="V38" s="41">
        <v>7</v>
      </c>
      <c r="W38" s="41"/>
      <c r="X38" s="41">
        <v>5</v>
      </c>
      <c r="Y38" s="41"/>
      <c r="Z38" s="41">
        <v>6</v>
      </c>
      <c r="AA38" s="41"/>
      <c r="AB38" s="41">
        <v>6</v>
      </c>
      <c r="AC38" s="41">
        <v>3</v>
      </c>
      <c r="AD38" s="41">
        <v>5</v>
      </c>
      <c r="AE38" s="41"/>
      <c r="AF38" s="41">
        <v>7</v>
      </c>
      <c r="AG38" s="41"/>
      <c r="AH38" s="41">
        <f t="shared" si="2"/>
        <v>166</v>
      </c>
      <c r="AI38" s="42">
        <f t="shared" si="3"/>
        <v>6.148148148148148</v>
      </c>
      <c r="AJ38" s="42">
        <f t="shared" si="4"/>
        <v>5.904761904761905</v>
      </c>
      <c r="AK38" s="43" t="str">
        <f t="shared" si="5"/>
        <v>Trung b×nh</v>
      </c>
      <c r="AL38" s="41">
        <f t="shared" si="6"/>
        <v>0</v>
      </c>
      <c r="AM38" s="44" t="str">
        <f t="shared" si="7"/>
        <v>Lªn líp</v>
      </c>
      <c r="AN38" s="41">
        <v>6</v>
      </c>
      <c r="AO38" s="41"/>
      <c r="AP38" s="41">
        <v>5</v>
      </c>
      <c r="AQ38" s="41"/>
      <c r="AR38" s="41">
        <v>5</v>
      </c>
      <c r="AS38" s="41"/>
      <c r="AT38" s="41">
        <v>5</v>
      </c>
      <c r="AU38" s="41"/>
      <c r="AV38" s="41">
        <v>5</v>
      </c>
      <c r="AW38" s="41"/>
      <c r="AX38" s="41">
        <v>7</v>
      </c>
      <c r="AY38" s="41"/>
      <c r="AZ38" s="41">
        <v>5</v>
      </c>
      <c r="BA38" s="41"/>
      <c r="BB38" s="41">
        <v>5</v>
      </c>
      <c r="BC38" s="41">
        <v>4</v>
      </c>
      <c r="BD38" s="41">
        <v>7</v>
      </c>
      <c r="BE38" s="41"/>
      <c r="BF38" s="41">
        <f t="shared" si="8"/>
        <v>184</v>
      </c>
      <c r="BG38" s="70">
        <f t="shared" si="9"/>
        <v>5.575757575757576</v>
      </c>
      <c r="BH38" s="41">
        <v>6</v>
      </c>
      <c r="BI38" s="41"/>
      <c r="BJ38" s="41">
        <v>7</v>
      </c>
      <c r="BK38" s="41">
        <v>4</v>
      </c>
      <c r="BL38" s="41">
        <v>6</v>
      </c>
      <c r="BM38" s="41"/>
      <c r="BN38" s="41">
        <v>5</v>
      </c>
      <c r="BO38" s="41"/>
      <c r="BP38" s="41">
        <v>6</v>
      </c>
      <c r="BQ38" s="41"/>
      <c r="BR38" s="41">
        <v>6</v>
      </c>
      <c r="BS38" s="41"/>
      <c r="BT38" s="41">
        <v>5</v>
      </c>
      <c r="BU38" s="41"/>
      <c r="BV38" s="122">
        <f t="shared" si="10"/>
        <v>153</v>
      </c>
      <c r="BW38" s="70">
        <f t="shared" si="11"/>
        <v>5.884615384615385</v>
      </c>
      <c r="BX38" s="70">
        <f t="shared" si="12"/>
        <v>5.711864406779661</v>
      </c>
      <c r="BY38" s="112" t="s">
        <v>513</v>
      </c>
      <c r="BZ38" s="70"/>
      <c r="CA38" s="41">
        <v>6</v>
      </c>
      <c r="CB38" s="122"/>
      <c r="CC38" s="41">
        <v>8</v>
      </c>
      <c r="CD38" s="122"/>
      <c r="CE38" s="41">
        <v>5</v>
      </c>
      <c r="CF38" s="122"/>
      <c r="CG38" s="41">
        <v>7</v>
      </c>
      <c r="CH38" s="122"/>
      <c r="CI38" s="41">
        <v>7</v>
      </c>
      <c r="CJ38" s="122"/>
      <c r="CK38" s="41">
        <v>5</v>
      </c>
      <c r="CL38" s="122"/>
      <c r="CM38" s="41">
        <v>5</v>
      </c>
      <c r="CN38" s="122"/>
      <c r="CO38" s="122">
        <f t="shared" si="13"/>
        <v>196</v>
      </c>
      <c r="CP38" s="178">
        <f t="shared" si="14"/>
        <v>6.125</v>
      </c>
      <c r="CQ38" s="41">
        <v>7</v>
      </c>
      <c r="CR38" s="122"/>
      <c r="CS38" s="41">
        <v>5</v>
      </c>
      <c r="CT38" s="122"/>
      <c r="CU38" s="41">
        <v>7</v>
      </c>
      <c r="CV38" s="122"/>
      <c r="CW38" s="41">
        <v>9</v>
      </c>
      <c r="CX38" s="122"/>
      <c r="CY38" s="41">
        <v>6</v>
      </c>
      <c r="CZ38" s="122"/>
      <c r="DA38" s="122">
        <f t="shared" si="15"/>
        <v>149</v>
      </c>
      <c r="DB38" s="70">
        <f t="shared" si="16"/>
        <v>6.478260869565218</v>
      </c>
      <c r="DC38" s="70">
        <f t="shared" si="17"/>
        <v>6.2727272727272725</v>
      </c>
      <c r="DD38" s="122"/>
      <c r="DE38" s="41"/>
      <c r="DF38" s="122"/>
      <c r="DG38" s="41"/>
      <c r="DH38" s="122"/>
      <c r="DI38" s="41"/>
      <c r="DJ38" s="122"/>
      <c r="DK38" s="41"/>
      <c r="DL38" s="122"/>
      <c r="DM38" s="41"/>
      <c r="DN38" s="122"/>
      <c r="DO38" s="41"/>
      <c r="DP38" s="122"/>
    </row>
    <row r="39" spans="1:120" ht="15.75">
      <c r="A39" s="4">
        <v>33</v>
      </c>
      <c r="B39" s="13" t="s">
        <v>468</v>
      </c>
      <c r="C39" s="24" t="s">
        <v>13</v>
      </c>
      <c r="D39" s="11">
        <v>33117</v>
      </c>
      <c r="E39" s="4" t="s">
        <v>48</v>
      </c>
      <c r="F39" s="16" t="s">
        <v>285</v>
      </c>
      <c r="G39" s="17" t="s">
        <v>35</v>
      </c>
      <c r="H39" s="41">
        <v>6</v>
      </c>
      <c r="I39" s="41"/>
      <c r="J39" s="41">
        <v>7</v>
      </c>
      <c r="K39" s="41"/>
      <c r="L39" s="41">
        <v>5</v>
      </c>
      <c r="M39" s="41"/>
      <c r="N39" s="41">
        <v>7</v>
      </c>
      <c r="O39" s="41"/>
      <c r="P39" s="41">
        <v>5</v>
      </c>
      <c r="Q39" s="41">
        <v>4</v>
      </c>
      <c r="R39" s="41">
        <v>7</v>
      </c>
      <c r="S39" s="41"/>
      <c r="T39" s="41">
        <f t="shared" si="0"/>
        <v>89</v>
      </c>
      <c r="U39" s="42">
        <f t="shared" si="1"/>
        <v>5.933333333333334</v>
      </c>
      <c r="V39" s="41">
        <v>6</v>
      </c>
      <c r="W39" s="41"/>
      <c r="X39" s="41">
        <v>6</v>
      </c>
      <c r="Y39" s="41"/>
      <c r="Z39" s="41">
        <v>5</v>
      </c>
      <c r="AA39" s="41"/>
      <c r="AB39" s="41">
        <v>6</v>
      </c>
      <c r="AC39" s="41"/>
      <c r="AD39" s="41">
        <v>6</v>
      </c>
      <c r="AE39" s="41">
        <v>4</v>
      </c>
      <c r="AF39" s="41">
        <v>5</v>
      </c>
      <c r="AG39" s="41"/>
      <c r="AH39" s="41">
        <f t="shared" si="2"/>
        <v>153</v>
      </c>
      <c r="AI39" s="42">
        <f t="shared" si="3"/>
        <v>5.666666666666667</v>
      </c>
      <c r="AJ39" s="42">
        <f t="shared" si="4"/>
        <v>5.761904761904762</v>
      </c>
      <c r="AK39" s="43" t="str">
        <f t="shared" si="5"/>
        <v>Trung b×nh</v>
      </c>
      <c r="AL39" s="41">
        <f t="shared" si="6"/>
        <v>0</v>
      </c>
      <c r="AM39" s="44" t="str">
        <f t="shared" si="7"/>
        <v>Lªn líp</v>
      </c>
      <c r="AN39" s="41">
        <v>7</v>
      </c>
      <c r="AO39" s="41"/>
      <c r="AP39" s="41">
        <v>6</v>
      </c>
      <c r="AQ39" s="41"/>
      <c r="AR39" s="41">
        <v>6</v>
      </c>
      <c r="AS39" s="41"/>
      <c r="AT39" s="41">
        <v>6</v>
      </c>
      <c r="AU39" s="41">
        <v>4</v>
      </c>
      <c r="AV39" s="41">
        <v>6</v>
      </c>
      <c r="AW39" s="41"/>
      <c r="AX39" s="41">
        <v>6</v>
      </c>
      <c r="AY39" s="41"/>
      <c r="AZ39" s="41">
        <v>5</v>
      </c>
      <c r="BA39" s="41">
        <v>4</v>
      </c>
      <c r="BB39" s="41">
        <v>5</v>
      </c>
      <c r="BC39" s="41"/>
      <c r="BD39" s="41">
        <v>7</v>
      </c>
      <c r="BE39" s="41"/>
      <c r="BF39" s="41">
        <f t="shared" si="8"/>
        <v>198</v>
      </c>
      <c r="BG39" s="70">
        <f t="shared" si="9"/>
        <v>6</v>
      </c>
      <c r="BH39" s="41">
        <v>6</v>
      </c>
      <c r="BI39" s="41"/>
      <c r="BJ39" s="41">
        <v>5</v>
      </c>
      <c r="BK39" s="41"/>
      <c r="BL39" s="41">
        <v>6</v>
      </c>
      <c r="BM39" s="41"/>
      <c r="BN39" s="41">
        <v>5</v>
      </c>
      <c r="BO39" s="41"/>
      <c r="BP39" s="41">
        <v>6</v>
      </c>
      <c r="BQ39" s="41"/>
      <c r="BR39" s="41">
        <v>7</v>
      </c>
      <c r="BS39" s="41"/>
      <c r="BT39" s="41">
        <v>6</v>
      </c>
      <c r="BU39" s="41"/>
      <c r="BV39" s="122">
        <f t="shared" si="10"/>
        <v>151</v>
      </c>
      <c r="BW39" s="70">
        <f t="shared" si="11"/>
        <v>5.8076923076923075</v>
      </c>
      <c r="BX39" s="70">
        <f t="shared" si="12"/>
        <v>5.915254237288136</v>
      </c>
      <c r="BY39" s="112" t="s">
        <v>513</v>
      </c>
      <c r="BZ39" s="70"/>
      <c r="CA39" s="41">
        <v>7</v>
      </c>
      <c r="CB39" s="122"/>
      <c r="CC39" s="41">
        <v>7</v>
      </c>
      <c r="CD39" s="122"/>
      <c r="CE39" s="41">
        <v>6</v>
      </c>
      <c r="CF39" s="122"/>
      <c r="CG39" s="41">
        <v>7</v>
      </c>
      <c r="CH39" s="122"/>
      <c r="CI39" s="41">
        <v>5</v>
      </c>
      <c r="CJ39" s="122"/>
      <c r="CK39" s="41">
        <v>7</v>
      </c>
      <c r="CL39" s="122"/>
      <c r="CM39" s="41">
        <v>6</v>
      </c>
      <c r="CN39" s="122"/>
      <c r="CO39" s="122">
        <f t="shared" si="13"/>
        <v>207</v>
      </c>
      <c r="CP39" s="178">
        <f t="shared" si="14"/>
        <v>6.46875</v>
      </c>
      <c r="CQ39" s="41">
        <v>7</v>
      </c>
      <c r="CR39" s="122"/>
      <c r="CS39" s="41">
        <v>5</v>
      </c>
      <c r="CT39" s="122"/>
      <c r="CU39" s="41">
        <v>6</v>
      </c>
      <c r="CV39" s="122"/>
      <c r="CW39" s="41">
        <v>8</v>
      </c>
      <c r="CX39" s="122"/>
      <c r="CY39" s="41">
        <v>7</v>
      </c>
      <c r="CZ39" s="122"/>
      <c r="DA39" s="122">
        <f t="shared" si="15"/>
        <v>148</v>
      </c>
      <c r="DB39" s="70">
        <f t="shared" si="16"/>
        <v>6.434782608695652</v>
      </c>
      <c r="DC39" s="70">
        <f t="shared" si="17"/>
        <v>6.454545454545454</v>
      </c>
      <c r="DD39" s="122"/>
      <c r="DE39" s="41"/>
      <c r="DF39" s="122"/>
      <c r="DG39" s="41"/>
      <c r="DH39" s="122"/>
      <c r="DI39" s="41"/>
      <c r="DJ39" s="122"/>
      <c r="DK39" s="41"/>
      <c r="DL39" s="122"/>
      <c r="DM39" s="41"/>
      <c r="DN39" s="122"/>
      <c r="DO39" s="41"/>
      <c r="DP39" s="122"/>
    </row>
    <row r="40" spans="1:120" ht="15.75">
      <c r="A40" s="4">
        <v>28</v>
      </c>
      <c r="B40" s="13" t="s">
        <v>464</v>
      </c>
      <c r="C40" s="24" t="s">
        <v>87</v>
      </c>
      <c r="D40" s="11">
        <v>33647</v>
      </c>
      <c r="E40" s="4" t="s">
        <v>48</v>
      </c>
      <c r="F40" s="16" t="s">
        <v>21</v>
      </c>
      <c r="G40" s="17" t="s">
        <v>94</v>
      </c>
      <c r="H40" s="41">
        <v>7</v>
      </c>
      <c r="I40" s="41"/>
      <c r="J40" s="41">
        <v>7</v>
      </c>
      <c r="K40" s="41"/>
      <c r="L40" s="41">
        <v>5</v>
      </c>
      <c r="M40" s="41"/>
      <c r="N40" s="41">
        <v>7</v>
      </c>
      <c r="O40" s="41"/>
      <c r="P40" s="41">
        <v>5</v>
      </c>
      <c r="Q40" s="41">
        <v>4</v>
      </c>
      <c r="R40" s="41">
        <v>7</v>
      </c>
      <c r="S40" s="41"/>
      <c r="T40" s="41">
        <f t="shared" si="0"/>
        <v>89</v>
      </c>
      <c r="U40" s="42">
        <f t="shared" si="1"/>
        <v>5.933333333333334</v>
      </c>
      <c r="V40" s="41">
        <v>6</v>
      </c>
      <c r="W40" s="41"/>
      <c r="X40" s="41">
        <v>6</v>
      </c>
      <c r="Y40" s="41"/>
      <c r="Z40" s="41">
        <v>5</v>
      </c>
      <c r="AA40" s="41"/>
      <c r="AB40" s="41">
        <v>6</v>
      </c>
      <c r="AC40" s="41"/>
      <c r="AD40" s="41">
        <v>4</v>
      </c>
      <c r="AE40" s="41">
        <v>3</v>
      </c>
      <c r="AF40" s="41">
        <v>5</v>
      </c>
      <c r="AG40" s="41"/>
      <c r="AH40" s="41">
        <f t="shared" si="2"/>
        <v>143</v>
      </c>
      <c r="AI40" s="42">
        <f t="shared" si="3"/>
        <v>5.296296296296297</v>
      </c>
      <c r="AJ40" s="42">
        <f t="shared" si="4"/>
        <v>5.523809523809524</v>
      </c>
      <c r="AK40" s="43" t="str">
        <f t="shared" si="5"/>
        <v>Trung b×nh</v>
      </c>
      <c r="AL40" s="41">
        <f t="shared" si="6"/>
        <v>5</v>
      </c>
      <c r="AM40" s="44" t="str">
        <f t="shared" si="7"/>
        <v>Lªn líp</v>
      </c>
      <c r="AN40" s="41">
        <v>5</v>
      </c>
      <c r="AO40" s="41"/>
      <c r="AP40" s="41">
        <v>5</v>
      </c>
      <c r="AQ40" s="41"/>
      <c r="AR40" s="41">
        <v>6</v>
      </c>
      <c r="AS40" s="41"/>
      <c r="AT40" s="193">
        <v>5</v>
      </c>
      <c r="AU40" s="41" t="s">
        <v>557</v>
      </c>
      <c r="AV40" s="41">
        <v>5</v>
      </c>
      <c r="AW40" s="41"/>
      <c r="AX40" s="41">
        <v>6</v>
      </c>
      <c r="AY40" s="41"/>
      <c r="AZ40" s="41">
        <v>5</v>
      </c>
      <c r="BA40" s="41">
        <v>3</v>
      </c>
      <c r="BB40" s="41">
        <v>5</v>
      </c>
      <c r="BC40" s="41" t="s">
        <v>556</v>
      </c>
      <c r="BD40" s="41">
        <v>5</v>
      </c>
      <c r="BE40" s="41"/>
      <c r="BF40" s="41">
        <f t="shared" si="8"/>
        <v>173</v>
      </c>
      <c r="BG40" s="70">
        <f t="shared" si="9"/>
        <v>5.242424242424242</v>
      </c>
      <c r="BH40" s="41">
        <v>6</v>
      </c>
      <c r="BI40" s="41"/>
      <c r="BJ40" s="41">
        <v>5</v>
      </c>
      <c r="BK40" s="41"/>
      <c r="BL40" s="41">
        <v>5</v>
      </c>
      <c r="BM40" s="41"/>
      <c r="BN40" s="41">
        <v>7</v>
      </c>
      <c r="BO40" s="41"/>
      <c r="BP40" s="41">
        <v>6</v>
      </c>
      <c r="BQ40" s="41"/>
      <c r="BR40" s="41">
        <v>8</v>
      </c>
      <c r="BS40" s="41"/>
      <c r="BT40" s="41">
        <v>5</v>
      </c>
      <c r="BU40" s="41">
        <v>4</v>
      </c>
      <c r="BV40" s="122">
        <f t="shared" si="10"/>
        <v>156</v>
      </c>
      <c r="BW40" s="70">
        <f t="shared" si="11"/>
        <v>6</v>
      </c>
      <c r="BX40" s="70">
        <f t="shared" si="12"/>
        <v>5.576271186440678</v>
      </c>
      <c r="BY40" s="112" t="s">
        <v>513</v>
      </c>
      <c r="BZ40" s="70"/>
      <c r="CA40" s="41">
        <v>8</v>
      </c>
      <c r="CB40" s="122"/>
      <c r="CC40" s="41">
        <v>8</v>
      </c>
      <c r="CD40" s="122"/>
      <c r="CE40" s="41">
        <v>6</v>
      </c>
      <c r="CF40" s="122"/>
      <c r="CG40" s="41">
        <v>8</v>
      </c>
      <c r="CH40" s="122"/>
      <c r="CI40" s="41">
        <v>7</v>
      </c>
      <c r="CJ40" s="122"/>
      <c r="CK40" s="41">
        <v>5</v>
      </c>
      <c r="CL40" s="122"/>
      <c r="CM40" s="41">
        <v>7</v>
      </c>
      <c r="CN40" s="122"/>
      <c r="CO40" s="122">
        <f t="shared" si="13"/>
        <v>225</v>
      </c>
      <c r="CP40" s="178">
        <f t="shared" si="14"/>
        <v>7.03125</v>
      </c>
      <c r="CQ40" s="41">
        <v>7</v>
      </c>
      <c r="CR40" s="122"/>
      <c r="CS40" s="41">
        <v>6</v>
      </c>
      <c r="CT40" s="122"/>
      <c r="CU40" s="41">
        <v>6</v>
      </c>
      <c r="CV40" s="122"/>
      <c r="CW40" s="41">
        <v>8</v>
      </c>
      <c r="CX40" s="122"/>
      <c r="CY40" s="41">
        <v>5</v>
      </c>
      <c r="CZ40" s="122"/>
      <c r="DA40" s="122">
        <f t="shared" si="15"/>
        <v>142</v>
      </c>
      <c r="DB40" s="70">
        <f t="shared" si="16"/>
        <v>6.173913043478261</v>
      </c>
      <c r="DC40" s="70">
        <f t="shared" si="17"/>
        <v>6.672727272727273</v>
      </c>
      <c r="DD40" s="122"/>
      <c r="DE40" s="41"/>
      <c r="DF40" s="122"/>
      <c r="DG40" s="41"/>
      <c r="DH40" s="122"/>
      <c r="DI40" s="41"/>
      <c r="DJ40" s="122"/>
      <c r="DK40" s="41"/>
      <c r="DL40" s="122"/>
      <c r="DM40" s="41"/>
      <c r="DN40" s="122"/>
      <c r="DO40" s="41"/>
      <c r="DP40" s="122"/>
    </row>
    <row r="41" spans="1:120" ht="15.75">
      <c r="A41" s="4">
        <v>41</v>
      </c>
      <c r="B41" s="13" t="s">
        <v>477</v>
      </c>
      <c r="C41" s="24" t="s">
        <v>15</v>
      </c>
      <c r="D41" s="11">
        <v>33572</v>
      </c>
      <c r="E41" s="4" t="s">
        <v>48</v>
      </c>
      <c r="F41" s="16"/>
      <c r="G41" s="17"/>
      <c r="H41" s="41">
        <v>7</v>
      </c>
      <c r="I41" s="41"/>
      <c r="J41" s="41">
        <v>6</v>
      </c>
      <c r="K41" s="41"/>
      <c r="L41" s="41">
        <v>6</v>
      </c>
      <c r="M41" s="41"/>
      <c r="N41" s="41">
        <v>6</v>
      </c>
      <c r="O41" s="41"/>
      <c r="P41" s="41">
        <v>5</v>
      </c>
      <c r="Q41" s="41">
        <v>4</v>
      </c>
      <c r="R41" s="41">
        <v>5</v>
      </c>
      <c r="S41" s="41">
        <v>3</v>
      </c>
      <c r="T41" s="41">
        <f t="shared" si="0"/>
        <v>81</v>
      </c>
      <c r="U41" s="42">
        <f t="shared" si="1"/>
        <v>5.4</v>
      </c>
      <c r="V41" s="41">
        <v>5</v>
      </c>
      <c r="W41" s="41"/>
      <c r="X41" s="41">
        <v>5</v>
      </c>
      <c r="Y41" s="41">
        <v>4</v>
      </c>
      <c r="Z41" s="41">
        <v>6</v>
      </c>
      <c r="AA41" s="41"/>
      <c r="AB41" s="41">
        <v>5</v>
      </c>
      <c r="AC41" s="41">
        <v>3</v>
      </c>
      <c r="AD41" s="41">
        <v>5</v>
      </c>
      <c r="AE41" s="41" t="s">
        <v>506</v>
      </c>
      <c r="AF41" s="41">
        <v>5</v>
      </c>
      <c r="AG41" s="41"/>
      <c r="AH41" s="41">
        <f t="shared" si="2"/>
        <v>139</v>
      </c>
      <c r="AI41" s="42">
        <f t="shared" si="3"/>
        <v>5.148148148148148</v>
      </c>
      <c r="AJ41" s="42">
        <f t="shared" si="4"/>
        <v>5.238095238095238</v>
      </c>
      <c r="AK41" s="43" t="str">
        <f t="shared" si="5"/>
        <v>Trung b×nh</v>
      </c>
      <c r="AL41" s="41">
        <f t="shared" si="6"/>
        <v>0</v>
      </c>
      <c r="AM41" s="44" t="str">
        <f t="shared" si="7"/>
        <v>Lªn líp</v>
      </c>
      <c r="AN41" s="41">
        <v>5</v>
      </c>
      <c r="AO41" s="41"/>
      <c r="AP41" s="41">
        <v>5</v>
      </c>
      <c r="AQ41" s="41">
        <v>3</v>
      </c>
      <c r="AR41" s="41">
        <v>5</v>
      </c>
      <c r="AS41" s="41"/>
      <c r="AT41" s="41">
        <v>5</v>
      </c>
      <c r="AU41" s="41" t="s">
        <v>505</v>
      </c>
      <c r="AV41" s="41">
        <v>4</v>
      </c>
      <c r="AW41" s="41">
        <v>4</v>
      </c>
      <c r="AX41" s="41">
        <v>7</v>
      </c>
      <c r="AY41" s="41"/>
      <c r="AZ41" s="41">
        <v>5</v>
      </c>
      <c r="BA41" s="41">
        <v>4</v>
      </c>
      <c r="BB41" s="41">
        <v>6</v>
      </c>
      <c r="BC41" s="41"/>
      <c r="BD41" s="41">
        <v>5</v>
      </c>
      <c r="BE41" s="41"/>
      <c r="BF41" s="41">
        <f t="shared" si="8"/>
        <v>172</v>
      </c>
      <c r="BG41" s="70">
        <f t="shared" si="9"/>
        <v>5.212121212121212</v>
      </c>
      <c r="BH41" s="41">
        <v>5</v>
      </c>
      <c r="BI41" s="41"/>
      <c r="BJ41" s="41">
        <v>5</v>
      </c>
      <c r="BK41" s="41"/>
      <c r="BL41" s="41">
        <v>7</v>
      </c>
      <c r="BM41" s="41"/>
      <c r="BN41" s="41">
        <v>6</v>
      </c>
      <c r="BO41" s="41"/>
      <c r="BP41" s="41">
        <v>5</v>
      </c>
      <c r="BQ41" s="41"/>
      <c r="BR41" s="41">
        <v>6</v>
      </c>
      <c r="BS41" s="41"/>
      <c r="BT41" s="41">
        <v>6</v>
      </c>
      <c r="BU41" s="41"/>
      <c r="BV41" s="122">
        <f t="shared" si="10"/>
        <v>146</v>
      </c>
      <c r="BW41" s="70">
        <f t="shared" si="11"/>
        <v>5.615384615384615</v>
      </c>
      <c r="BX41" s="70">
        <f t="shared" si="12"/>
        <v>5.389830508474576</v>
      </c>
      <c r="BY41" s="112" t="s">
        <v>513</v>
      </c>
      <c r="BZ41" s="70"/>
      <c r="CA41" s="41">
        <v>7</v>
      </c>
      <c r="CB41" s="122"/>
      <c r="CC41" s="41">
        <v>5</v>
      </c>
      <c r="CD41" s="122"/>
      <c r="CE41" s="41">
        <v>6</v>
      </c>
      <c r="CF41" s="122"/>
      <c r="CG41" s="41">
        <v>7</v>
      </c>
      <c r="CH41" s="122"/>
      <c r="CI41" s="41">
        <v>5</v>
      </c>
      <c r="CJ41" s="122"/>
      <c r="CK41" s="41">
        <v>5</v>
      </c>
      <c r="CL41" s="122"/>
      <c r="CM41" s="41">
        <v>5</v>
      </c>
      <c r="CN41" s="122"/>
      <c r="CO41" s="122">
        <f t="shared" si="13"/>
        <v>183</v>
      </c>
      <c r="CP41" s="178">
        <f t="shared" si="14"/>
        <v>5.71875</v>
      </c>
      <c r="CQ41" s="41">
        <v>7</v>
      </c>
      <c r="CR41" s="122"/>
      <c r="CS41" s="41">
        <v>7</v>
      </c>
      <c r="CT41" s="122"/>
      <c r="CU41" s="41">
        <v>6</v>
      </c>
      <c r="CV41" s="122"/>
      <c r="CW41" s="41">
        <v>7</v>
      </c>
      <c r="CX41" s="122"/>
      <c r="CY41" s="41">
        <v>4</v>
      </c>
      <c r="CZ41" s="122"/>
      <c r="DA41" s="122">
        <f t="shared" si="15"/>
        <v>139</v>
      </c>
      <c r="DB41" s="70">
        <f t="shared" si="16"/>
        <v>6.043478260869565</v>
      </c>
      <c r="DC41" s="70">
        <f t="shared" si="17"/>
        <v>5.8545454545454545</v>
      </c>
      <c r="DD41" s="122"/>
      <c r="DE41" s="41"/>
      <c r="DF41" s="122"/>
      <c r="DG41" s="41"/>
      <c r="DH41" s="122"/>
      <c r="DI41" s="41"/>
      <c r="DJ41" s="122"/>
      <c r="DK41" s="41"/>
      <c r="DL41" s="122"/>
      <c r="DM41" s="41"/>
      <c r="DN41" s="122"/>
      <c r="DO41" s="41"/>
      <c r="DP41" s="122"/>
    </row>
    <row r="42" spans="1:120" ht="15.75">
      <c r="A42" s="4">
        <v>2</v>
      </c>
      <c r="B42" s="13" t="s">
        <v>436</v>
      </c>
      <c r="C42" s="24" t="s">
        <v>64</v>
      </c>
      <c r="D42" s="11">
        <v>33685</v>
      </c>
      <c r="E42" s="4" t="s">
        <v>48</v>
      </c>
      <c r="F42" s="16" t="s">
        <v>70</v>
      </c>
      <c r="G42" s="17" t="s">
        <v>37</v>
      </c>
      <c r="H42" s="41">
        <v>5</v>
      </c>
      <c r="I42" s="41"/>
      <c r="J42" s="41">
        <v>7</v>
      </c>
      <c r="K42" s="41"/>
      <c r="L42" s="41">
        <v>5</v>
      </c>
      <c r="M42" s="41"/>
      <c r="N42" s="41">
        <v>6</v>
      </c>
      <c r="O42" s="41"/>
      <c r="P42" s="41">
        <v>8</v>
      </c>
      <c r="Q42" s="41"/>
      <c r="R42" s="41">
        <v>5</v>
      </c>
      <c r="S42" s="41"/>
      <c r="T42" s="41">
        <f t="shared" si="0"/>
        <v>93</v>
      </c>
      <c r="U42" s="42">
        <f t="shared" si="1"/>
        <v>6.2</v>
      </c>
      <c r="V42" s="41">
        <v>7</v>
      </c>
      <c r="W42" s="41"/>
      <c r="X42" s="41">
        <v>6</v>
      </c>
      <c r="Y42" s="41"/>
      <c r="Z42" s="41">
        <v>6</v>
      </c>
      <c r="AA42" s="41"/>
      <c r="AB42" s="41">
        <v>5</v>
      </c>
      <c r="AC42" s="41"/>
      <c r="AD42" s="41">
        <v>5</v>
      </c>
      <c r="AE42" s="41"/>
      <c r="AF42" s="41">
        <v>7</v>
      </c>
      <c r="AG42" s="41"/>
      <c r="AH42" s="41">
        <f t="shared" si="2"/>
        <v>166</v>
      </c>
      <c r="AI42" s="42">
        <f t="shared" si="3"/>
        <v>6.148148148148148</v>
      </c>
      <c r="AJ42" s="42">
        <f t="shared" si="4"/>
        <v>6.166666666666667</v>
      </c>
      <c r="AK42" s="43" t="str">
        <f t="shared" si="5"/>
        <v>TB Kh¸</v>
      </c>
      <c r="AL42" s="41">
        <f t="shared" si="6"/>
        <v>0</v>
      </c>
      <c r="AM42" s="44" t="str">
        <f t="shared" si="7"/>
        <v>Lªn líp</v>
      </c>
      <c r="AN42" s="41">
        <v>6</v>
      </c>
      <c r="AO42" s="41"/>
      <c r="AP42" s="41">
        <v>6</v>
      </c>
      <c r="AQ42" s="41"/>
      <c r="AR42" s="41">
        <v>6</v>
      </c>
      <c r="AS42" s="41"/>
      <c r="AT42" s="41">
        <v>5</v>
      </c>
      <c r="AU42" s="41"/>
      <c r="AV42" s="41">
        <v>6</v>
      </c>
      <c r="AW42" s="41"/>
      <c r="AX42" s="41">
        <v>6</v>
      </c>
      <c r="AY42" s="41"/>
      <c r="AZ42" s="41">
        <v>5</v>
      </c>
      <c r="BA42" s="41">
        <v>4</v>
      </c>
      <c r="BB42" s="41">
        <v>6</v>
      </c>
      <c r="BC42" s="41"/>
      <c r="BD42" s="41">
        <v>7</v>
      </c>
      <c r="BE42" s="41"/>
      <c r="BF42" s="41">
        <f t="shared" si="8"/>
        <v>196</v>
      </c>
      <c r="BG42" s="70">
        <f t="shared" si="9"/>
        <v>5.9393939393939394</v>
      </c>
      <c r="BH42" s="41">
        <v>6</v>
      </c>
      <c r="BI42" s="41"/>
      <c r="BJ42" s="41">
        <v>6</v>
      </c>
      <c r="BK42" s="41"/>
      <c r="BL42" s="41">
        <v>6</v>
      </c>
      <c r="BM42" s="41"/>
      <c r="BN42" s="41">
        <v>5</v>
      </c>
      <c r="BO42" s="41"/>
      <c r="BP42" s="41">
        <v>5</v>
      </c>
      <c r="BQ42" s="41"/>
      <c r="BR42" s="41">
        <v>7</v>
      </c>
      <c r="BS42" s="41"/>
      <c r="BT42" s="41">
        <v>5</v>
      </c>
      <c r="BU42" s="41"/>
      <c r="BV42" s="122">
        <f t="shared" si="10"/>
        <v>147</v>
      </c>
      <c r="BW42" s="70">
        <f t="shared" si="11"/>
        <v>5.653846153846154</v>
      </c>
      <c r="BX42" s="70">
        <f t="shared" si="12"/>
        <v>5.813559322033898</v>
      </c>
      <c r="BY42" s="112" t="s">
        <v>513</v>
      </c>
      <c r="BZ42" s="70"/>
      <c r="CA42" s="41">
        <v>6</v>
      </c>
      <c r="CB42" s="122"/>
      <c r="CC42" s="41">
        <v>6</v>
      </c>
      <c r="CD42" s="122"/>
      <c r="CE42" s="41">
        <v>7</v>
      </c>
      <c r="CF42" s="122"/>
      <c r="CG42" s="41">
        <v>7</v>
      </c>
      <c r="CH42" s="122"/>
      <c r="CI42" s="41">
        <v>7</v>
      </c>
      <c r="CJ42" s="122"/>
      <c r="CK42" s="41">
        <v>7</v>
      </c>
      <c r="CL42" s="122"/>
      <c r="CM42" s="41">
        <v>7</v>
      </c>
      <c r="CN42" s="122"/>
      <c r="CO42" s="122">
        <f t="shared" si="13"/>
        <v>216</v>
      </c>
      <c r="CP42" s="178">
        <f t="shared" si="14"/>
        <v>6.75</v>
      </c>
      <c r="CQ42" s="41">
        <v>7</v>
      </c>
      <c r="CR42" s="122"/>
      <c r="CS42" s="41">
        <v>5</v>
      </c>
      <c r="CT42" s="122"/>
      <c r="CU42" s="41">
        <v>8</v>
      </c>
      <c r="CV42" s="122"/>
      <c r="CW42" s="41">
        <v>8</v>
      </c>
      <c r="CX42" s="122"/>
      <c r="CY42" s="41">
        <v>4</v>
      </c>
      <c r="CZ42" s="122"/>
      <c r="DA42" s="122">
        <f t="shared" si="15"/>
        <v>138</v>
      </c>
      <c r="DB42" s="70">
        <f t="shared" si="16"/>
        <v>6</v>
      </c>
      <c r="DC42" s="70">
        <f t="shared" si="17"/>
        <v>6.4363636363636365</v>
      </c>
      <c r="DD42" s="122"/>
      <c r="DE42" s="41"/>
      <c r="DF42" s="122"/>
      <c r="DG42" s="41"/>
      <c r="DH42" s="122"/>
      <c r="DI42" s="41"/>
      <c r="DJ42" s="122"/>
      <c r="DK42" s="41"/>
      <c r="DL42" s="122"/>
      <c r="DM42" s="41"/>
      <c r="DN42" s="122"/>
      <c r="DO42" s="41"/>
      <c r="DP42" s="122"/>
    </row>
    <row r="43" spans="1:120" ht="15.75">
      <c r="A43" s="4">
        <v>20</v>
      </c>
      <c r="B43" s="13" t="s">
        <v>134</v>
      </c>
      <c r="C43" s="24" t="s">
        <v>243</v>
      </c>
      <c r="D43" s="11">
        <v>33956</v>
      </c>
      <c r="E43" s="4" t="s">
        <v>101</v>
      </c>
      <c r="F43" s="16" t="s">
        <v>56</v>
      </c>
      <c r="G43" s="17" t="s">
        <v>62</v>
      </c>
      <c r="H43" s="41">
        <v>7</v>
      </c>
      <c r="I43" s="41"/>
      <c r="J43" s="41">
        <v>5</v>
      </c>
      <c r="K43" s="41"/>
      <c r="L43" s="41">
        <v>6</v>
      </c>
      <c r="M43" s="41"/>
      <c r="N43" s="41">
        <v>8</v>
      </c>
      <c r="O43" s="41"/>
      <c r="P43" s="41">
        <v>5</v>
      </c>
      <c r="Q43" s="41"/>
      <c r="R43" s="41">
        <v>7</v>
      </c>
      <c r="S43" s="41"/>
      <c r="T43" s="41">
        <f t="shared" si="0"/>
        <v>95</v>
      </c>
      <c r="U43" s="42">
        <f t="shared" si="1"/>
        <v>6.333333333333333</v>
      </c>
      <c r="V43" s="41">
        <v>7</v>
      </c>
      <c r="W43" s="41"/>
      <c r="X43" s="41">
        <v>7</v>
      </c>
      <c r="Y43" s="41"/>
      <c r="Z43" s="41">
        <v>6</v>
      </c>
      <c r="AA43" s="41"/>
      <c r="AB43" s="41">
        <v>6</v>
      </c>
      <c r="AC43" s="41"/>
      <c r="AD43" s="41">
        <v>5</v>
      </c>
      <c r="AE43" s="41"/>
      <c r="AF43" s="41">
        <v>7</v>
      </c>
      <c r="AG43" s="41"/>
      <c r="AH43" s="41">
        <f t="shared" si="2"/>
        <v>172</v>
      </c>
      <c r="AI43" s="42">
        <f t="shared" si="3"/>
        <v>6.37037037037037</v>
      </c>
      <c r="AJ43" s="42">
        <f t="shared" si="4"/>
        <v>6.357142857142857</v>
      </c>
      <c r="AK43" s="43" t="str">
        <f t="shared" si="5"/>
        <v>TB Kh¸</v>
      </c>
      <c r="AL43" s="41">
        <f t="shared" si="6"/>
        <v>0</v>
      </c>
      <c r="AM43" s="44" t="str">
        <f t="shared" si="7"/>
        <v>Lªn líp</v>
      </c>
      <c r="AN43" s="41">
        <v>7</v>
      </c>
      <c r="AO43" s="41"/>
      <c r="AP43" s="41">
        <v>6</v>
      </c>
      <c r="AQ43" s="41"/>
      <c r="AR43" s="41">
        <v>7</v>
      </c>
      <c r="AS43" s="41"/>
      <c r="AT43" s="193">
        <v>6</v>
      </c>
      <c r="AU43" s="41"/>
      <c r="AV43" s="41">
        <v>6</v>
      </c>
      <c r="AW43" s="41"/>
      <c r="AX43" s="41">
        <v>7</v>
      </c>
      <c r="AY43" s="41"/>
      <c r="AZ43" s="41">
        <v>5</v>
      </c>
      <c r="BA43" s="41"/>
      <c r="BB43" s="41">
        <v>5</v>
      </c>
      <c r="BC43" s="41"/>
      <c r="BD43" s="41">
        <v>8</v>
      </c>
      <c r="BE43" s="41"/>
      <c r="BF43" s="41">
        <f t="shared" si="8"/>
        <v>211</v>
      </c>
      <c r="BG43" s="70">
        <f t="shared" si="9"/>
        <v>6.393939393939394</v>
      </c>
      <c r="BH43" s="41">
        <v>6</v>
      </c>
      <c r="BI43" s="41"/>
      <c r="BJ43" s="41">
        <v>6</v>
      </c>
      <c r="BK43" s="41">
        <v>4</v>
      </c>
      <c r="BL43" s="41">
        <v>6</v>
      </c>
      <c r="BM43" s="41"/>
      <c r="BN43" s="41">
        <v>5</v>
      </c>
      <c r="BO43" s="41"/>
      <c r="BP43" s="41">
        <v>7</v>
      </c>
      <c r="BQ43" s="41"/>
      <c r="BR43" s="41">
        <v>6</v>
      </c>
      <c r="BS43" s="41"/>
      <c r="BT43" s="41">
        <v>6</v>
      </c>
      <c r="BU43" s="41"/>
      <c r="BV43" s="122">
        <f t="shared" si="10"/>
        <v>157</v>
      </c>
      <c r="BW43" s="70">
        <f t="shared" si="11"/>
        <v>6.038461538461538</v>
      </c>
      <c r="BX43" s="70">
        <f t="shared" si="12"/>
        <v>6.237288135593221</v>
      </c>
      <c r="BY43" s="112" t="s">
        <v>568</v>
      </c>
      <c r="BZ43" s="70"/>
      <c r="CA43" s="41">
        <v>7</v>
      </c>
      <c r="CB43" s="122"/>
      <c r="CC43" s="41">
        <v>6</v>
      </c>
      <c r="CD43" s="122"/>
      <c r="CE43" s="41">
        <v>7</v>
      </c>
      <c r="CF43" s="122"/>
      <c r="CG43" s="41">
        <v>9</v>
      </c>
      <c r="CH43" s="122"/>
      <c r="CI43" s="41">
        <v>7</v>
      </c>
      <c r="CJ43" s="122"/>
      <c r="CK43" s="41">
        <v>6</v>
      </c>
      <c r="CL43" s="122"/>
      <c r="CM43" s="41">
        <v>7</v>
      </c>
      <c r="CN43" s="122"/>
      <c r="CO43" s="122">
        <f t="shared" si="13"/>
        <v>227</v>
      </c>
      <c r="CP43" s="178">
        <f t="shared" si="14"/>
        <v>7.09375</v>
      </c>
      <c r="CQ43" s="41">
        <v>6</v>
      </c>
      <c r="CR43" s="122"/>
      <c r="CS43" s="41">
        <v>5</v>
      </c>
      <c r="CT43" s="122"/>
      <c r="CU43" s="41">
        <v>7</v>
      </c>
      <c r="CV43" s="122"/>
      <c r="CW43" s="41">
        <v>7</v>
      </c>
      <c r="CX43" s="122"/>
      <c r="CY43" s="41">
        <v>5</v>
      </c>
      <c r="CZ43" s="122"/>
      <c r="DA43" s="122">
        <f t="shared" si="15"/>
        <v>133</v>
      </c>
      <c r="DB43" s="70">
        <f t="shared" si="16"/>
        <v>5.782608695652174</v>
      </c>
      <c r="DC43" s="70">
        <f t="shared" si="17"/>
        <v>6.545454545454546</v>
      </c>
      <c r="DD43" s="122"/>
      <c r="DE43" s="41"/>
      <c r="DF43" s="122"/>
      <c r="DG43" s="41"/>
      <c r="DH43" s="122"/>
      <c r="DI43" s="41"/>
      <c r="DJ43" s="122"/>
      <c r="DK43" s="41"/>
      <c r="DL43" s="122"/>
      <c r="DM43" s="41"/>
      <c r="DN43" s="122"/>
      <c r="DO43" s="41"/>
      <c r="DP43" s="122"/>
    </row>
    <row r="44" spans="1:120" ht="15.75">
      <c r="A44" s="4">
        <v>19</v>
      </c>
      <c r="B44" s="13" t="s">
        <v>456</v>
      </c>
      <c r="C44" s="24" t="s">
        <v>8</v>
      </c>
      <c r="D44" s="11">
        <v>33695</v>
      </c>
      <c r="E44" s="4" t="s">
        <v>48</v>
      </c>
      <c r="F44" s="16" t="s">
        <v>22</v>
      </c>
      <c r="G44" s="17" t="s">
        <v>94</v>
      </c>
      <c r="H44" s="41">
        <v>0</v>
      </c>
      <c r="I44" s="41"/>
      <c r="J44" s="41">
        <v>7</v>
      </c>
      <c r="K44" s="41"/>
      <c r="L44" s="41">
        <v>5</v>
      </c>
      <c r="M44" s="41"/>
      <c r="N44" s="41">
        <v>6</v>
      </c>
      <c r="O44" s="41"/>
      <c r="P44" s="41">
        <v>6</v>
      </c>
      <c r="Q44" s="41"/>
      <c r="R44" s="41">
        <v>5</v>
      </c>
      <c r="S44" s="41"/>
      <c r="T44" s="41">
        <f t="shared" si="0"/>
        <v>83</v>
      </c>
      <c r="U44" s="42">
        <f t="shared" si="1"/>
        <v>5.533333333333333</v>
      </c>
      <c r="V44" s="41">
        <v>6</v>
      </c>
      <c r="W44" s="41"/>
      <c r="X44" s="41">
        <v>7</v>
      </c>
      <c r="Y44" s="41"/>
      <c r="Z44" s="41">
        <v>6</v>
      </c>
      <c r="AA44" s="41"/>
      <c r="AB44" s="41">
        <v>5</v>
      </c>
      <c r="AC44" s="41" t="s">
        <v>561</v>
      </c>
      <c r="AD44" s="41">
        <v>6</v>
      </c>
      <c r="AE44" s="41">
        <v>4</v>
      </c>
      <c r="AF44" s="41">
        <v>5</v>
      </c>
      <c r="AG44" s="41"/>
      <c r="AH44" s="41">
        <f t="shared" si="2"/>
        <v>157</v>
      </c>
      <c r="AI44" s="42">
        <f t="shared" si="3"/>
        <v>5.814814814814815</v>
      </c>
      <c r="AJ44" s="42">
        <f t="shared" si="4"/>
        <v>5.714285714285714</v>
      </c>
      <c r="AK44" s="43" t="str">
        <f t="shared" si="5"/>
        <v>Trung b×nh</v>
      </c>
      <c r="AL44" s="41">
        <f t="shared" si="6"/>
        <v>0</v>
      </c>
      <c r="AM44" s="44" t="str">
        <f t="shared" si="7"/>
        <v>Lªn líp</v>
      </c>
      <c r="AN44" s="41">
        <v>6</v>
      </c>
      <c r="AO44" s="41"/>
      <c r="AP44" s="41">
        <v>5</v>
      </c>
      <c r="AQ44" s="41"/>
      <c r="AR44" s="41">
        <v>7</v>
      </c>
      <c r="AS44" s="41"/>
      <c r="AT44" s="193">
        <v>5</v>
      </c>
      <c r="AU44" s="41">
        <v>4</v>
      </c>
      <c r="AV44" s="41">
        <v>5</v>
      </c>
      <c r="AW44" s="41"/>
      <c r="AX44" s="41">
        <v>8</v>
      </c>
      <c r="AY44" s="41"/>
      <c r="AZ44" s="41">
        <v>5</v>
      </c>
      <c r="BA44" s="41">
        <v>3</v>
      </c>
      <c r="BB44" s="41">
        <v>6</v>
      </c>
      <c r="BC44" s="41"/>
      <c r="BD44" s="41">
        <v>5</v>
      </c>
      <c r="BE44" s="41"/>
      <c r="BF44" s="41">
        <f t="shared" si="8"/>
        <v>191</v>
      </c>
      <c r="BG44" s="70">
        <f t="shared" si="9"/>
        <v>5.787878787878788</v>
      </c>
      <c r="BH44" s="41">
        <v>5</v>
      </c>
      <c r="BI44" s="41"/>
      <c r="BJ44" s="41">
        <v>6</v>
      </c>
      <c r="BK44" s="41"/>
      <c r="BL44" s="41">
        <v>7</v>
      </c>
      <c r="BM44" s="41"/>
      <c r="BN44" s="41">
        <v>7</v>
      </c>
      <c r="BO44" s="41"/>
      <c r="BP44" s="41">
        <v>5</v>
      </c>
      <c r="BQ44" s="41"/>
      <c r="BR44" s="41">
        <v>7</v>
      </c>
      <c r="BS44" s="41"/>
      <c r="BT44" s="41">
        <v>5</v>
      </c>
      <c r="BU44" s="41">
        <v>4</v>
      </c>
      <c r="BV44" s="122">
        <f t="shared" si="10"/>
        <v>154</v>
      </c>
      <c r="BW44" s="70">
        <f t="shared" si="11"/>
        <v>5.923076923076923</v>
      </c>
      <c r="BX44" s="70">
        <f t="shared" si="12"/>
        <v>5.8474576271186445</v>
      </c>
      <c r="BY44" s="112" t="s">
        <v>513</v>
      </c>
      <c r="BZ44" s="70"/>
      <c r="CA44" s="41">
        <v>5</v>
      </c>
      <c r="CB44" s="122"/>
      <c r="CC44" s="41">
        <v>7</v>
      </c>
      <c r="CD44" s="122"/>
      <c r="CE44" s="41">
        <v>6</v>
      </c>
      <c r="CF44" s="122"/>
      <c r="CG44" s="41">
        <v>8</v>
      </c>
      <c r="CH44" s="122"/>
      <c r="CI44" s="41">
        <v>6</v>
      </c>
      <c r="CJ44" s="122"/>
      <c r="CK44" s="41">
        <v>6</v>
      </c>
      <c r="CL44" s="122"/>
      <c r="CM44" s="41">
        <v>7</v>
      </c>
      <c r="CN44" s="122"/>
      <c r="CO44" s="122">
        <f t="shared" si="13"/>
        <v>210</v>
      </c>
      <c r="CP44" s="178">
        <f t="shared" si="14"/>
        <v>6.5625</v>
      </c>
      <c r="CQ44" s="41">
        <v>5</v>
      </c>
      <c r="CR44" s="122"/>
      <c r="CS44" s="41">
        <v>5</v>
      </c>
      <c r="CT44" s="122"/>
      <c r="CU44" s="41">
        <v>6</v>
      </c>
      <c r="CV44" s="122"/>
      <c r="CW44" s="41">
        <v>7</v>
      </c>
      <c r="CX44" s="122"/>
      <c r="CY44" s="41">
        <v>6</v>
      </c>
      <c r="CZ44" s="122"/>
      <c r="DA44" s="122">
        <f t="shared" si="15"/>
        <v>131</v>
      </c>
      <c r="DB44" s="70">
        <f t="shared" si="16"/>
        <v>5.695652173913044</v>
      </c>
      <c r="DC44" s="70">
        <f t="shared" si="17"/>
        <v>6.2</v>
      </c>
      <c r="DD44" s="122"/>
      <c r="DE44" s="41"/>
      <c r="DF44" s="122"/>
      <c r="DG44" s="41"/>
      <c r="DH44" s="122"/>
      <c r="DI44" s="41"/>
      <c r="DJ44" s="122"/>
      <c r="DK44" s="41"/>
      <c r="DL44" s="122"/>
      <c r="DM44" s="41"/>
      <c r="DN44" s="122"/>
      <c r="DO44" s="41"/>
      <c r="DP44" s="122"/>
    </row>
    <row r="45" spans="1:120" s="184" customFormat="1" ht="15.75">
      <c r="A45" s="136">
        <v>1</v>
      </c>
      <c r="B45" s="137" t="s">
        <v>433</v>
      </c>
      <c r="C45" s="138" t="s">
        <v>64</v>
      </c>
      <c r="D45" s="139">
        <v>33889</v>
      </c>
      <c r="E45" s="136" t="s">
        <v>101</v>
      </c>
      <c r="F45" s="182" t="s">
        <v>434</v>
      </c>
      <c r="G45" s="140" t="s">
        <v>435</v>
      </c>
      <c r="H45" s="141">
        <v>0</v>
      </c>
      <c r="I45" s="141"/>
      <c r="J45" s="141">
        <v>5</v>
      </c>
      <c r="K45" s="141"/>
      <c r="L45" s="141">
        <v>5</v>
      </c>
      <c r="M45" s="141"/>
      <c r="N45" s="141">
        <v>6</v>
      </c>
      <c r="O45" s="141"/>
      <c r="P45" s="141">
        <v>5</v>
      </c>
      <c r="Q45" s="141"/>
      <c r="R45" s="141">
        <v>4</v>
      </c>
      <c r="S45" s="141">
        <v>3</v>
      </c>
      <c r="T45" s="141">
        <f t="shared" si="0"/>
        <v>74</v>
      </c>
      <c r="U45" s="142">
        <f t="shared" si="1"/>
        <v>4.933333333333334</v>
      </c>
      <c r="V45" s="141">
        <v>7</v>
      </c>
      <c r="W45" s="141"/>
      <c r="X45" s="141">
        <v>5</v>
      </c>
      <c r="Y45" s="141"/>
      <c r="Z45" s="141">
        <v>7</v>
      </c>
      <c r="AA45" s="141"/>
      <c r="AB45" s="141">
        <v>5</v>
      </c>
      <c r="AC45" s="141"/>
      <c r="AD45" s="141">
        <v>5</v>
      </c>
      <c r="AE45" s="141">
        <v>3</v>
      </c>
      <c r="AF45" s="141">
        <v>5</v>
      </c>
      <c r="AG45" s="141"/>
      <c r="AH45" s="141">
        <f t="shared" si="2"/>
        <v>157</v>
      </c>
      <c r="AI45" s="142">
        <f t="shared" si="3"/>
        <v>5.814814814814815</v>
      </c>
      <c r="AJ45" s="142">
        <f t="shared" si="4"/>
        <v>5.5</v>
      </c>
      <c r="AK45" s="143" t="str">
        <f t="shared" si="5"/>
        <v>Trung b×nh</v>
      </c>
      <c r="AL45" s="141">
        <f t="shared" si="6"/>
        <v>4</v>
      </c>
      <c r="AM45" s="144" t="str">
        <f t="shared" si="7"/>
        <v>Lªn líp</v>
      </c>
      <c r="AN45" s="141">
        <v>6</v>
      </c>
      <c r="AO45" s="141"/>
      <c r="AP45" s="141">
        <v>6</v>
      </c>
      <c r="AQ45" s="141"/>
      <c r="AR45" s="141">
        <v>6</v>
      </c>
      <c r="AS45" s="141"/>
      <c r="AT45" s="141">
        <v>5</v>
      </c>
      <c r="AU45" s="141"/>
      <c r="AV45" s="141">
        <v>5</v>
      </c>
      <c r="AW45" s="141"/>
      <c r="AX45" s="141">
        <v>6</v>
      </c>
      <c r="AY45" s="141"/>
      <c r="AZ45" s="141">
        <v>5</v>
      </c>
      <c r="BA45" s="141"/>
      <c r="BB45" s="141">
        <v>6</v>
      </c>
      <c r="BC45" s="141" t="s">
        <v>506</v>
      </c>
      <c r="BD45" s="141">
        <v>6</v>
      </c>
      <c r="BE45" s="141"/>
      <c r="BF45" s="141">
        <f t="shared" si="8"/>
        <v>188</v>
      </c>
      <c r="BG45" s="145">
        <f t="shared" si="9"/>
        <v>5.696969696969697</v>
      </c>
      <c r="BH45" s="141">
        <v>5</v>
      </c>
      <c r="BI45" s="141"/>
      <c r="BJ45" s="141">
        <v>7</v>
      </c>
      <c r="BK45" s="141">
        <v>4</v>
      </c>
      <c r="BL45" s="141">
        <v>6</v>
      </c>
      <c r="BM45" s="141"/>
      <c r="BN45" s="141">
        <v>5</v>
      </c>
      <c r="BO45" s="141"/>
      <c r="BP45" s="141">
        <v>5</v>
      </c>
      <c r="BQ45" s="141"/>
      <c r="BR45" s="141">
        <v>5</v>
      </c>
      <c r="BS45" s="141"/>
      <c r="BT45" s="141">
        <v>5</v>
      </c>
      <c r="BU45" s="141"/>
      <c r="BV45" s="123">
        <f t="shared" si="10"/>
        <v>141</v>
      </c>
      <c r="BW45" s="145">
        <f t="shared" si="11"/>
        <v>5.423076923076923</v>
      </c>
      <c r="BX45" s="145">
        <f t="shared" si="12"/>
        <v>5.576271186440678</v>
      </c>
      <c r="BY45" s="113" t="s">
        <v>513</v>
      </c>
      <c r="BZ45" s="145"/>
      <c r="CA45" s="141"/>
      <c r="CB45" s="123" t="s">
        <v>559</v>
      </c>
      <c r="CC45" s="141">
        <v>5</v>
      </c>
      <c r="CD45" s="123">
        <v>4</v>
      </c>
      <c r="CE45" s="141">
        <v>3</v>
      </c>
      <c r="CF45" s="123"/>
      <c r="CG45" s="141">
        <v>6</v>
      </c>
      <c r="CH45" s="123"/>
      <c r="CI45" s="141">
        <v>6</v>
      </c>
      <c r="CJ45" s="123"/>
      <c r="CK45" s="141">
        <v>4</v>
      </c>
      <c r="CL45" s="123">
        <v>3</v>
      </c>
      <c r="CM45" s="141">
        <v>6</v>
      </c>
      <c r="CN45" s="123"/>
      <c r="CO45" s="123">
        <f t="shared" si="13"/>
        <v>145</v>
      </c>
      <c r="CP45" s="183">
        <f t="shared" si="14"/>
        <v>4.53125</v>
      </c>
      <c r="CQ45" s="141">
        <v>1</v>
      </c>
      <c r="CR45" s="123">
        <v>1</v>
      </c>
      <c r="CS45" s="141">
        <v>2</v>
      </c>
      <c r="CT45" s="123">
        <v>2</v>
      </c>
      <c r="CU45" s="141"/>
      <c r="CV45" s="123" t="s">
        <v>558</v>
      </c>
      <c r="CW45" s="141"/>
      <c r="CX45" s="123" t="s">
        <v>559</v>
      </c>
      <c r="CY45" s="141"/>
      <c r="CZ45" s="123" t="s">
        <v>558</v>
      </c>
      <c r="DA45" s="123">
        <f t="shared" si="15"/>
        <v>16</v>
      </c>
      <c r="DB45" s="145">
        <f t="shared" si="16"/>
        <v>0.6956521739130435</v>
      </c>
      <c r="DC45" s="70">
        <f t="shared" si="17"/>
        <v>2.9272727272727272</v>
      </c>
      <c r="DD45" s="123"/>
      <c r="DE45" s="141"/>
      <c r="DF45" s="123"/>
      <c r="DG45" s="141"/>
      <c r="DH45" s="123"/>
      <c r="DI45" s="141"/>
      <c r="DJ45" s="123"/>
      <c r="DK45" s="141"/>
      <c r="DL45" s="123"/>
      <c r="DM45" s="141"/>
      <c r="DN45" s="123"/>
      <c r="DO45" s="141"/>
      <c r="DP45" s="123"/>
    </row>
    <row r="46" spans="37:39" ht="15">
      <c r="AK46" s="50"/>
      <c r="AL46" s="51"/>
      <c r="AM46" s="51"/>
    </row>
    <row r="47" spans="1:107" ht="15">
      <c r="A47" s="55">
        <v>17</v>
      </c>
      <c r="B47" s="13" t="s">
        <v>396</v>
      </c>
      <c r="C47" s="24" t="s">
        <v>311</v>
      </c>
      <c r="D47" s="11">
        <v>33652</v>
      </c>
      <c r="E47" s="4" t="s">
        <v>101</v>
      </c>
      <c r="F47" s="16" t="s">
        <v>452</v>
      </c>
      <c r="G47" s="17" t="s">
        <v>393</v>
      </c>
      <c r="H47" s="41"/>
      <c r="I47" s="41"/>
      <c r="J47" s="41"/>
      <c r="K47" s="41"/>
      <c r="L47" s="41"/>
      <c r="M47" s="41" t="s">
        <v>507</v>
      </c>
      <c r="N47" s="41"/>
      <c r="O47" s="41"/>
      <c r="P47" s="41"/>
      <c r="Q47" s="41"/>
      <c r="R47" s="41"/>
      <c r="S47" s="41"/>
      <c r="T47" s="41"/>
      <c r="U47" s="42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2"/>
      <c r="AJ47" s="60" t="s">
        <v>510</v>
      </c>
      <c r="AK47" s="61">
        <f>COUNTIF($AK$5:$AK$45,"Giái")</f>
        <v>0</v>
      </c>
      <c r="AL47" s="203" t="s">
        <v>522</v>
      </c>
      <c r="AM47" s="203"/>
      <c r="DC47" s="5">
        <f>683000/1789</f>
        <v>381.77752934600335</v>
      </c>
    </row>
    <row r="48" spans="1:107" ht="15">
      <c r="A48" s="55">
        <v>1</v>
      </c>
      <c r="B48" s="12" t="s">
        <v>115</v>
      </c>
      <c r="C48" s="29" t="s">
        <v>118</v>
      </c>
      <c r="D48" s="21">
        <v>33946</v>
      </c>
      <c r="E48" s="8" t="s">
        <v>101</v>
      </c>
      <c r="F48" s="14" t="s">
        <v>102</v>
      </c>
      <c r="G48" s="15" t="s">
        <v>32</v>
      </c>
      <c r="H48" s="37">
        <v>6</v>
      </c>
      <c r="I48" s="37"/>
      <c r="J48" s="37"/>
      <c r="K48" s="37"/>
      <c r="L48" s="37">
        <v>5</v>
      </c>
      <c r="M48" s="37"/>
      <c r="N48" s="37">
        <v>7</v>
      </c>
      <c r="O48" s="37"/>
      <c r="P48" s="37">
        <v>2</v>
      </c>
      <c r="Q48" s="37">
        <v>2</v>
      </c>
      <c r="R48" s="37"/>
      <c r="S48" s="37" t="s">
        <v>507</v>
      </c>
      <c r="T48" s="37">
        <f>R48*$R$4+P48*$P$4+N48*$N$4+L48*$L$4</f>
        <v>46</v>
      </c>
      <c r="U48" s="38">
        <f>T48/$T$4</f>
        <v>3.066666666666667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>
        <f>AF48*$AF$4+AD48*$AD$4+AB48*$AB$4+Z48*$Z$4+X48*$X$4+V48*$V$4</f>
        <v>0</v>
      </c>
      <c r="AI48" s="38">
        <f>AH48/$AH$4</f>
        <v>0</v>
      </c>
      <c r="AJ48" s="62" t="s">
        <v>511</v>
      </c>
      <c r="AK48" s="63">
        <f>COUNTIF($AK$5:$AK$45,"Kh¸")</f>
        <v>3</v>
      </c>
      <c r="AL48" s="204">
        <f>COUNTIF($AM$5:$AM$45,"Lªn líp")</f>
        <v>41</v>
      </c>
      <c r="AM48" s="204"/>
      <c r="AR48" t="s">
        <v>560</v>
      </c>
      <c r="DC48" s="5">
        <f>293*DC47</f>
        <v>111860.81609837899</v>
      </c>
    </row>
    <row r="49" spans="1:39" ht="15">
      <c r="A49" s="55">
        <v>7</v>
      </c>
      <c r="B49" s="13" t="s">
        <v>115</v>
      </c>
      <c r="C49" s="24" t="s">
        <v>226</v>
      </c>
      <c r="D49" s="11">
        <v>33383</v>
      </c>
      <c r="E49" s="4" t="s">
        <v>101</v>
      </c>
      <c r="F49" s="16" t="s">
        <v>440</v>
      </c>
      <c r="G49" s="17" t="s">
        <v>32</v>
      </c>
      <c r="H49" s="41">
        <v>7</v>
      </c>
      <c r="I49" s="41"/>
      <c r="J49" s="41"/>
      <c r="K49" s="41"/>
      <c r="L49" s="41">
        <v>4</v>
      </c>
      <c r="M49" s="41">
        <v>2</v>
      </c>
      <c r="N49" s="41">
        <v>7</v>
      </c>
      <c r="O49" s="41"/>
      <c r="P49" s="41">
        <v>3</v>
      </c>
      <c r="Q49" s="41">
        <v>3</v>
      </c>
      <c r="R49" s="41"/>
      <c r="S49" s="41" t="s">
        <v>507</v>
      </c>
      <c r="T49" s="41">
        <f>R49*$R$4+P49*$P$4+N49*$N$4+L49*$L$4</f>
        <v>48</v>
      </c>
      <c r="U49" s="42">
        <f>T49/$T$4</f>
        <v>3.2</v>
      </c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>
        <f>AF49*$AF$4+AD49*$AD$4+AB49*$AB$4+Z49*$Z$4+X49*$X$4+V49*$V$4</f>
        <v>0</v>
      </c>
      <c r="AI49" s="42">
        <f>AH49/$AH$4</f>
        <v>0</v>
      </c>
      <c r="AJ49" s="62" t="s">
        <v>512</v>
      </c>
      <c r="AK49" s="63">
        <f>COUNTIF($AK$5:$AK$45,"TB Kh¸")</f>
        <v>21</v>
      </c>
      <c r="AL49" s="205" t="s">
        <v>523</v>
      </c>
      <c r="AM49" s="205"/>
    </row>
    <row r="50" spans="1:39" ht="15">
      <c r="A50" s="55">
        <v>11</v>
      </c>
      <c r="B50" s="13" t="s">
        <v>117</v>
      </c>
      <c r="C50" s="24" t="s">
        <v>445</v>
      </c>
      <c r="D50" s="11">
        <v>33625</v>
      </c>
      <c r="E50" s="4" t="s">
        <v>101</v>
      </c>
      <c r="F50" s="16" t="s">
        <v>73</v>
      </c>
      <c r="G50" s="17" t="s">
        <v>94</v>
      </c>
      <c r="H50" s="41">
        <v>7</v>
      </c>
      <c r="I50" s="41"/>
      <c r="J50" s="41"/>
      <c r="K50" s="41"/>
      <c r="L50" s="41">
        <v>5</v>
      </c>
      <c r="M50" s="41"/>
      <c r="N50" s="41">
        <v>6</v>
      </c>
      <c r="O50" s="41"/>
      <c r="P50" s="41">
        <v>7</v>
      </c>
      <c r="Q50" s="41"/>
      <c r="R50" s="41">
        <v>6</v>
      </c>
      <c r="S50" s="41"/>
      <c r="T50" s="41">
        <f>R50*$R$4+P50*$P$4+N50*$N$4+L50*$L$4</f>
        <v>92</v>
      </c>
      <c r="U50" s="42">
        <f>T50/$T$4</f>
        <v>6.133333333333334</v>
      </c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>
        <f>AF50*$AF$4+AD50*$AD$4+AB50*$AB$4+Z50*$Z$4+X50*$X$4+V50*$V$4</f>
        <v>0</v>
      </c>
      <c r="AI50" s="42">
        <f>AH50/$AH$4</f>
        <v>0</v>
      </c>
      <c r="AJ50" s="62" t="s">
        <v>524</v>
      </c>
      <c r="AK50" s="63">
        <f>COUNTIF($AK$5:$AK$45,"Trung b×nh")</f>
        <v>17</v>
      </c>
      <c r="AL50" s="206">
        <f>COUNTIF($AM$5:$AM$45,"Ngõng häc")</f>
        <v>0</v>
      </c>
      <c r="AM50" s="206"/>
    </row>
    <row r="51" spans="36:39" ht="15">
      <c r="AJ51" s="62" t="s">
        <v>514</v>
      </c>
      <c r="AK51" s="63">
        <f>COUNTIF($AK$5:$AK$45,"YÕu")</f>
        <v>0</v>
      </c>
      <c r="AL51" s="205" t="s">
        <v>509</v>
      </c>
      <c r="AM51" s="205"/>
    </row>
    <row r="52" spans="20:39" ht="15">
      <c r="T52" s="48" t="s">
        <v>516</v>
      </c>
      <c r="U52" s="59">
        <f>COUNTIF($U$5:$U$45,"&gt;=8,995")</f>
        <v>0</v>
      </c>
      <c r="AJ52" s="64" t="s">
        <v>515</v>
      </c>
      <c r="AK52" s="65">
        <f>COUNTIF($AK$5:$AK$45,"KÐm")</f>
        <v>0</v>
      </c>
      <c r="AL52" s="190">
        <f>COUNTIF($AM$5:$AM$45,"Th«i häc")</f>
        <v>0</v>
      </c>
      <c r="AM52" s="190"/>
    </row>
    <row r="53" spans="20:39" ht="15">
      <c r="T53" s="48" t="s">
        <v>510</v>
      </c>
      <c r="U53" s="59">
        <f>COUNTIF($U$5:$U$45,"&gt;=7,995")-U52</f>
        <v>0</v>
      </c>
      <c r="AJ53" s="66" t="s">
        <v>481</v>
      </c>
      <c r="AK53" s="233">
        <f>SUM(AK47:AK52)</f>
        <v>41</v>
      </c>
      <c r="AL53" s="234"/>
      <c r="AM53" s="235"/>
    </row>
    <row r="54" spans="1:39" ht="15">
      <c r="A54" s="55">
        <v>28</v>
      </c>
      <c r="B54" s="13" t="s">
        <v>137</v>
      </c>
      <c r="C54" s="24" t="s">
        <v>405</v>
      </c>
      <c r="D54" s="11">
        <v>33877</v>
      </c>
      <c r="E54" s="4" t="s">
        <v>101</v>
      </c>
      <c r="F54" s="16" t="s">
        <v>463</v>
      </c>
      <c r="G54" s="17" t="s">
        <v>428</v>
      </c>
      <c r="H54" s="41">
        <v>7</v>
      </c>
      <c r="I54" s="41"/>
      <c r="J54" s="41">
        <v>6</v>
      </c>
      <c r="K54" s="41"/>
      <c r="L54" s="41">
        <v>6</v>
      </c>
      <c r="M54" s="41"/>
      <c r="N54" s="41">
        <v>7</v>
      </c>
      <c r="O54" s="41"/>
      <c r="P54" s="41">
        <v>9</v>
      </c>
      <c r="Q54" s="41"/>
      <c r="R54" s="41">
        <v>6</v>
      </c>
      <c r="S54" s="41"/>
      <c r="T54" s="41">
        <f>R54*$R$4+P54*$P$4+N54*$N$4+L54*$L$4</f>
        <v>108</v>
      </c>
      <c r="U54" s="42">
        <f>T54/$T$4</f>
        <v>7.2</v>
      </c>
      <c r="V54" s="41">
        <v>7</v>
      </c>
      <c r="W54" s="41"/>
      <c r="X54" s="41">
        <v>7</v>
      </c>
      <c r="Y54" s="41"/>
      <c r="Z54" s="41">
        <v>7</v>
      </c>
      <c r="AA54" s="41"/>
      <c r="AB54" s="41">
        <v>6</v>
      </c>
      <c r="AC54" s="41"/>
      <c r="AD54" s="41">
        <v>5</v>
      </c>
      <c r="AE54" s="41"/>
      <c r="AF54" s="41">
        <v>9</v>
      </c>
      <c r="AG54" s="41"/>
      <c r="AH54" s="41">
        <f>AF54*$AF$4+AD54*$AD$4+AB54*$AB$4+Z54*$Z$4+X54*$X$4+V54*$V$4</f>
        <v>186</v>
      </c>
      <c r="AI54" s="42">
        <f>AH54/$AH$4</f>
        <v>6.888888888888889</v>
      </c>
      <c r="AJ54" s="42">
        <f>(AH54+T54)/$AJ$4</f>
        <v>7</v>
      </c>
      <c r="AK54" s="43" t="str">
        <f>IF(AJ54&gt;=8.995,"XuÊt s¾c",IF(AJ54&gt;=7.995,"Giái",IF(AJ54&gt;=6.995,"Kh¸",IF(AJ54&gt;=5.995,"TB Kh¸",IF(AJ54&gt;=4.995,"Trung b×nh",IF(AJ54&gt;=3.995,"YÕu",IF(AJ54&lt;3.995,"KÐm")))))))</f>
        <v>Kh¸</v>
      </c>
      <c r="AL54" s="41">
        <f>SUM((IF(L54&gt;=5,0,$L$4)),(IF(N54&gt;=5,0,$N$4)),(IF(P54&gt;=5,0,$P$4)),(IF(R54&gt;=5,0,$R$4)),,(IF(V54&gt;=5,0,$V$4)),(IF(X54&gt;=5,0,$X$4)),(IF(Z54&gt;=5,0,$Z$4)),,(IF(AB54&gt;=5,0,$AB$4)),(IF(AD54&gt;=5,0,$AD$4)),(IF(AF54&gt;=5,0,$AF$4)))</f>
        <v>0</v>
      </c>
      <c r="AM54" s="44" t="str">
        <f>IF($AJ54&lt;3.495,"Th«i häc",IF($AJ54&lt;4.995,"Ngõng häc",IF($AL54&gt;25,"Ngõng häc","Lªn líp")))</f>
        <v>Lªn líp</v>
      </c>
    </row>
    <row r="55" spans="1:73" ht="15">
      <c r="A55" s="55">
        <v>32</v>
      </c>
      <c r="B55" s="13" t="s">
        <v>467</v>
      </c>
      <c r="C55" s="24" t="s">
        <v>178</v>
      </c>
      <c r="D55" s="11">
        <v>33964</v>
      </c>
      <c r="E55" s="4" t="s">
        <v>101</v>
      </c>
      <c r="F55" s="16" t="s">
        <v>73</v>
      </c>
      <c r="G55" s="17" t="s">
        <v>94</v>
      </c>
      <c r="H55" s="41">
        <v>7</v>
      </c>
      <c r="I55" s="41"/>
      <c r="J55" s="41">
        <v>6</v>
      </c>
      <c r="K55" s="41"/>
      <c r="L55" s="41">
        <v>5</v>
      </c>
      <c r="M55" s="41"/>
      <c r="N55" s="41">
        <v>7</v>
      </c>
      <c r="O55" s="41"/>
      <c r="P55" s="41">
        <v>8</v>
      </c>
      <c r="Q55" s="41"/>
      <c r="R55" s="41">
        <v>7</v>
      </c>
      <c r="S55" s="41"/>
      <c r="T55" s="41">
        <f>R55*$R$4+P55*$P$4+N55*$N$4+L55*$L$4</f>
        <v>104</v>
      </c>
      <c r="U55" s="42">
        <f>T55/$T$4</f>
        <v>6.933333333333334</v>
      </c>
      <c r="V55" s="41">
        <v>7</v>
      </c>
      <c r="W55" s="41"/>
      <c r="X55" s="41">
        <v>7</v>
      </c>
      <c r="Y55" s="41"/>
      <c r="Z55" s="41">
        <v>6</v>
      </c>
      <c r="AA55" s="41"/>
      <c r="AB55" s="41">
        <v>6</v>
      </c>
      <c r="AC55" s="41"/>
      <c r="AD55" s="41">
        <v>6</v>
      </c>
      <c r="AE55" s="41"/>
      <c r="AF55" s="41">
        <v>8</v>
      </c>
      <c r="AG55" s="41"/>
      <c r="AH55" s="41">
        <f>AF55*$AF$4+AD55*$AD$4+AB55*$AB$4+Z55*$Z$4+X55*$X$4+V55*$V$4</f>
        <v>182</v>
      </c>
      <c r="AI55" s="42">
        <f>AH55/$AH$4</f>
        <v>6.7407407407407405</v>
      </c>
      <c r="AJ55" s="42">
        <f>(AH55+T55)/$AJ$4</f>
        <v>6.809523809523809</v>
      </c>
      <c r="AK55" s="43" t="str">
        <f>IF(AJ55&gt;=8.995,"XuÊt s¾c",IF(AJ55&gt;=7.995,"Giái",IF(AJ55&gt;=6.995,"Kh¸",IF(AJ55&gt;=5.995,"TB Kh¸",IF(AJ55&gt;=4.995,"Trung b×nh",IF(AJ55&gt;=3.995,"YÕu",IF(AJ55&lt;3.995,"KÐm")))))))</f>
        <v>TB Kh¸</v>
      </c>
      <c r="AL55" s="41">
        <f>SUM((IF(L55&gt;=5,0,$L$4)),(IF(N55&gt;=5,0,$N$4)),(IF(P55&gt;=5,0,$P$4)),(IF(R55&gt;=5,0,$R$4)),,(IF(V55&gt;=5,0,$V$4)),(IF(X55&gt;=5,0,$X$4)),(IF(Z55&gt;=5,0,$Z$4)),,(IF(AB55&gt;=5,0,$AB$4)),(IF(AD55&gt;=5,0,$AD$4)),(IF(AF55&gt;=5,0,$AF$4)))</f>
        <v>0</v>
      </c>
      <c r="AM55" s="44" t="str">
        <f>IF($AJ55&lt;3.495,"Th«i häc",IF($AJ55&lt;4.995,"Ngõng häc",IF($AL55&gt;25,"Ngõng häc","Lªn líp")))</f>
        <v>Lªn líp</v>
      </c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</row>
    <row r="56" spans="20:39" ht="15">
      <c r="T56" s="48" t="s">
        <v>511</v>
      </c>
      <c r="U56" s="59">
        <f>COUNTIF($U$5:$U$45,"&gt;=6,995")-U53-U52</f>
        <v>4</v>
      </c>
      <c r="AK56" s="50"/>
      <c r="AL56" s="51"/>
      <c r="AM56" s="51"/>
    </row>
    <row r="57" spans="20:39" ht="15">
      <c r="T57" s="48" t="s">
        <v>512</v>
      </c>
      <c r="U57" s="59">
        <f>COUNTIF($U$5:$U$45,"&gt;=5,995")-U56-U53-U52</f>
        <v>19</v>
      </c>
      <c r="AK57" s="50"/>
      <c r="AL57" s="51"/>
      <c r="AM57" s="51"/>
    </row>
    <row r="58" spans="20:39" ht="15">
      <c r="T58" s="48" t="s">
        <v>513</v>
      </c>
      <c r="U58" s="59">
        <f>COUNTIF($U$5:$U$45,"&gt;=4,995")-U57-U56-U53-U52</f>
        <v>17</v>
      </c>
      <c r="AK58" s="50"/>
      <c r="AL58" s="51"/>
      <c r="AM58" s="51"/>
    </row>
    <row r="59" spans="20:39" ht="15">
      <c r="T59" s="48" t="s">
        <v>514</v>
      </c>
      <c r="U59" s="59">
        <f>COUNTIF($U$5:$U$45,"&gt;=3,995")-U58-U57-U56-U53-U52</f>
        <v>1</v>
      </c>
      <c r="AK59" s="50"/>
      <c r="AL59" s="51"/>
      <c r="AM59" s="51"/>
    </row>
    <row r="60" spans="20:39" ht="15">
      <c r="T60" s="48" t="s">
        <v>515</v>
      </c>
      <c r="U60" s="59">
        <f>COUNTIF($U$5:$U$45,"&lt;3,995")</f>
        <v>0</v>
      </c>
      <c r="AK60" s="50"/>
      <c r="AL60" s="51"/>
      <c r="AM60" s="51"/>
    </row>
    <row r="61" spans="20:39" ht="15">
      <c r="T61" s="48" t="s">
        <v>481</v>
      </c>
      <c r="U61" s="59">
        <f>SUM(U52:U60)</f>
        <v>55.13333333333333</v>
      </c>
      <c r="AK61" s="50"/>
      <c r="AL61" s="51"/>
      <c r="AM61" s="51"/>
    </row>
    <row r="62" spans="37:39" ht="15">
      <c r="AK62" s="50"/>
      <c r="AL62" s="51"/>
      <c r="AM62" s="51"/>
    </row>
    <row r="63" spans="37:39" ht="15">
      <c r="AK63" s="50"/>
      <c r="AL63" s="51"/>
      <c r="AM63" s="51"/>
    </row>
    <row r="64" spans="37:39" ht="15">
      <c r="AK64" s="50"/>
      <c r="AL64" s="51"/>
      <c r="AM64" s="51"/>
    </row>
    <row r="65" spans="37:39" ht="15">
      <c r="AK65" s="50"/>
      <c r="AL65" s="51"/>
      <c r="AM65" s="51"/>
    </row>
    <row r="66" spans="37:39" ht="15">
      <c r="AK66" s="50"/>
      <c r="AL66" s="51"/>
      <c r="AM66" s="51"/>
    </row>
    <row r="67" spans="37:39" ht="15">
      <c r="AK67" s="50"/>
      <c r="AL67" s="51"/>
      <c r="AM67" s="51"/>
    </row>
    <row r="68" spans="37:39" ht="15">
      <c r="AK68" s="50"/>
      <c r="AL68" s="51"/>
      <c r="AM68" s="51"/>
    </row>
    <row r="69" spans="37:39" ht="15">
      <c r="AK69" s="50"/>
      <c r="AL69" s="51"/>
      <c r="AM69" s="51"/>
    </row>
    <row r="70" spans="8:39" ht="15"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6"/>
      <c r="AL70" s="47"/>
      <c r="AM70" s="49"/>
    </row>
    <row r="71" spans="37:39" ht="15">
      <c r="AK71" s="50"/>
      <c r="AL71" s="51"/>
      <c r="AM71" s="51"/>
    </row>
    <row r="72" spans="8:39" ht="15"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6"/>
      <c r="AL72" s="47"/>
      <c r="AM72" s="49"/>
    </row>
    <row r="73" spans="37:39" ht="15">
      <c r="AK73" s="50"/>
      <c r="AL73" s="51"/>
      <c r="AM73" s="51"/>
    </row>
    <row r="74" spans="8:39" ht="15"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6"/>
      <c r="AL74" s="47"/>
      <c r="AM74" s="47"/>
    </row>
    <row r="75" spans="8:39" ht="15"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6"/>
      <c r="AL75" s="47"/>
      <c r="AM75" s="49"/>
    </row>
    <row r="76" spans="37:39" ht="15">
      <c r="AK76" s="50"/>
      <c r="AL76" s="51"/>
      <c r="AM76" s="51"/>
    </row>
    <row r="77" spans="37:39" ht="15">
      <c r="AK77" s="25"/>
      <c r="AL77" s="25"/>
      <c r="AM77" s="25"/>
    </row>
  </sheetData>
  <mergeCells count="76">
    <mergeCell ref="AN1:BX1"/>
    <mergeCell ref="H2:I2"/>
    <mergeCell ref="A1:G1"/>
    <mergeCell ref="B4:C4"/>
    <mergeCell ref="F4:G4"/>
    <mergeCell ref="A2:G2"/>
    <mergeCell ref="J2:K2"/>
    <mergeCell ref="X3:Y3"/>
    <mergeCell ref="AH2:AH3"/>
    <mergeCell ref="AI2:AI4"/>
    <mergeCell ref="X2:Y2"/>
    <mergeCell ref="Z2:AA2"/>
    <mergeCell ref="Z3:AA3"/>
    <mergeCell ref="V2:W2"/>
    <mergeCell ref="L2:M2"/>
    <mergeCell ref="R2:S2"/>
    <mergeCell ref="N2:O2"/>
    <mergeCell ref="P2:Q2"/>
    <mergeCell ref="AD2:AE2"/>
    <mergeCell ref="AF2:AG2"/>
    <mergeCell ref="AB3:AC3"/>
    <mergeCell ref="AD3:AE3"/>
    <mergeCell ref="AF3:AG3"/>
    <mergeCell ref="T2:T3"/>
    <mergeCell ref="AL2:AM4"/>
    <mergeCell ref="AK2:AK4"/>
    <mergeCell ref="H3:I3"/>
    <mergeCell ref="J3:K3"/>
    <mergeCell ref="V3:W3"/>
    <mergeCell ref="L3:M3"/>
    <mergeCell ref="N3:O3"/>
    <mergeCell ref="P3:Q3"/>
    <mergeCell ref="R3:S3"/>
    <mergeCell ref="U2:U4"/>
    <mergeCell ref="AL51:AM51"/>
    <mergeCell ref="AL52:AM52"/>
    <mergeCell ref="AK53:AM53"/>
    <mergeCell ref="AL47:AM47"/>
    <mergeCell ref="AL48:AM48"/>
    <mergeCell ref="AL49:AM49"/>
    <mergeCell ref="AL50:AM50"/>
    <mergeCell ref="AJ2:AJ3"/>
    <mergeCell ref="AB2:AC2"/>
    <mergeCell ref="AN2:AO2"/>
    <mergeCell ref="AP2:AQ2"/>
    <mergeCell ref="AR2:AS2"/>
    <mergeCell ref="AT2:AU2"/>
    <mergeCell ref="AV2:AW2"/>
    <mergeCell ref="AX2:AY2"/>
    <mergeCell ref="AZ2:BA2"/>
    <mergeCell ref="BB2:BC2"/>
    <mergeCell ref="BP2:BQ2"/>
    <mergeCell ref="BR2:BS2"/>
    <mergeCell ref="BT2:BU2"/>
    <mergeCell ref="BP3:BQ3"/>
    <mergeCell ref="BR3:BS3"/>
    <mergeCell ref="BT3:BU3"/>
    <mergeCell ref="BJ3:BK3"/>
    <mergeCell ref="AN3:AO3"/>
    <mergeCell ref="AP3:AQ3"/>
    <mergeCell ref="AR3:AS3"/>
    <mergeCell ref="AT3:AU3"/>
    <mergeCell ref="AV3:AW3"/>
    <mergeCell ref="AX3:AY3"/>
    <mergeCell ref="AZ3:BA3"/>
    <mergeCell ref="BB3:BC3"/>
    <mergeCell ref="CY2:CZ2"/>
    <mergeCell ref="BN2:BO2"/>
    <mergeCell ref="BN3:BO3"/>
    <mergeCell ref="BD2:BE2"/>
    <mergeCell ref="BD3:BE3"/>
    <mergeCell ref="BL2:BM2"/>
    <mergeCell ref="BL3:BM3"/>
    <mergeCell ref="BH2:BI2"/>
    <mergeCell ref="BJ2:BK2"/>
    <mergeCell ref="BH3:BI3"/>
  </mergeCells>
  <conditionalFormatting sqref="DO5:DO45 DM5:DM45 DE5:DE45 DG5:DG45 DI5:DI45 DK5:DK45 BN55 BH55 BJ55 BR55 BP55 BT55 BL55 BN5:BN45 BH5:BH45 BJ5:BJ45 BR5:BR45 BP5:BP45 BT5:BT45 BL5:BL45 H47:H50 J47:J50 AB47:AB50 AD47:AD50 AF47:AF50 Z47:Z50 V47:V50 N47:N50 L47:L50 P47:P50 R47:R50 X47:X50 J54:J55 AB54:AB55 X54:X55 AD54:AD55 AF54:AF55 Z54:Z55 V54:V55 N54:N55 L54:L55 P54:P55 R54:R55 AV55 AX55 AN55 AZ55 AP55 AR55 BB55 AT55 BD55 H54:H55 H5:H45 J5:J45 AB5:AB45 X5:X45 AD5:AD45 AF5:AF45 Z5:Z45 V5:V45 N5:N45 L5:L45 P5:P45 R5:R45 AV5:AV45 AX5:AX45 AN5:AN45 AZ5:AZ45 BD5:BD45 AR5:AR45 BB5:BB45 AP5:AP45 AT5:AT45 BW5:CA45 CC5:CC45 CE5:CE45 CG5:CG45 CI5:CI45 CK5:CK45 CM5:CM45 CS5:CS45 CU5:CU45 CW5:CW45 CY5:CY45 CQ5:CQ45 DB5:DC45">
    <cfRule type="cellIs" priority="1" dxfId="0" operator="lessThan" stopIfTrue="1">
      <formula>5</formula>
    </cfRule>
  </conditionalFormatting>
  <conditionalFormatting sqref="U47:U50 AI47:AI50 U54:U55 AI54:AI55 AI5:AI45 U5:U45">
    <cfRule type="cellIs" priority="2" dxfId="1" operator="lessThan" stopIfTrue="1">
      <formula>4.995</formula>
    </cfRule>
  </conditionalFormatting>
  <conditionalFormatting sqref="AJ54:AJ55 AJ5:AJ45">
    <cfRule type="cellIs" priority="3" dxfId="2" operator="lessThan" stopIfTrue="1">
      <formula>4.995</formula>
    </cfRule>
  </conditionalFormatting>
  <conditionalFormatting sqref="AM54:AM55 AM5:AM45">
    <cfRule type="cellIs" priority="4" dxfId="3" operator="notEqual" stopIfTrue="1">
      <formula>"Lªn líp"</formula>
    </cfRule>
  </conditionalFormatting>
  <printOptions/>
  <pageMargins left="0.24" right="0.18" top="0.17" bottom="0.2" header="0.22" footer="0.22"/>
  <pageSetup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2013-06-14T03:05:33Z</cp:lastPrinted>
  <dcterms:created xsi:type="dcterms:W3CDTF">2010-09-12T02:53:42Z</dcterms:created>
  <dcterms:modified xsi:type="dcterms:W3CDTF">2013-08-08T02:04:17Z</dcterms:modified>
  <cp:category/>
  <cp:version/>
  <cp:contentType/>
  <cp:contentStatus/>
</cp:coreProperties>
</file>