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755" windowHeight="8955" activeTab="2"/>
  </bookViews>
  <sheets>
    <sheet name="CĐM53" sheetId="1" r:id="rId1"/>
    <sheet name="CĐCN53" sheetId="2" r:id="rId2"/>
    <sheet name="KTM53" sheetId="3" r:id="rId3"/>
  </sheets>
  <definedNames>
    <definedName name="_xlnm._FilterDatabase" localSheetId="1" hidden="1">'CĐCN53'!$A$6:$CY$65</definedName>
    <definedName name="_xlnm._FilterDatabase" localSheetId="0" hidden="1">'CĐM53'!$A$6:$CY$49</definedName>
    <definedName name="_xlnm.Print_Titles" localSheetId="1">'CĐCN53'!$A:$A</definedName>
    <definedName name="_xlnm.Print_Titles" localSheetId="0">'CĐM53'!$A:$A</definedName>
  </definedNames>
  <calcPr fullCalcOnLoad="1"/>
</workbook>
</file>

<file path=xl/comments1.xml><?xml version="1.0" encoding="utf-8"?>
<comments xmlns="http://schemas.openxmlformats.org/spreadsheetml/2006/main">
  <authors>
    <author>NewWind</author>
    <author>CHANGE_ME</author>
  </authors>
  <commentList>
    <comment ref="A83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Tiếp nhận bổ sung ngày 12/10/12 theo QĐ 388/QĐ-ĐT ngày 02/11/12</t>
        </r>
      </text>
    </comment>
    <comment ref="A82" authorId="1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Bảo lưu 1 năm từ 18/7/12 theo QĐ-CTSV số: 273 ngày 17/7/12
- Tiếp nhận lại từ 25/02/13 theo QĐ số 31:QĐ-CTHSSV</t>
        </r>
      </text>
    </comment>
    <comment ref="T23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Kỳ này chưa làm học bổng</t>
        </r>
      </text>
    </comment>
    <comment ref="A60" authorId="1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Xóa tên từ 26/3/13 theo QĐ 14/QĐ-CTSV ngày 26/3/13</t>
        </r>
      </text>
    </comment>
    <comment ref="A61" authorId="1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Xóa tên từ 26/3/13 theo QĐ 14/QĐ-CTSV ngày 26/3/13</t>
        </r>
      </text>
    </comment>
    <comment ref="A62" authorId="1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Xóa tên từ 26/3/13 theo QĐ 14/QĐ-CTSV ngày 26/3/13</t>
        </r>
      </text>
    </comment>
    <comment ref="AG36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Báo lại cũ nqst</t>
        </r>
      </text>
    </comment>
    <comment ref="AC36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Báo lại cũ nqst</t>
        </r>
      </text>
    </comment>
    <comment ref="A68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Chuyển đến từ lớp CDCN53 từ 29/7/13 theo QĐ: 219/QĐ-ĐT ngày 16/7/13</t>
        </r>
      </text>
    </comment>
    <comment ref="A48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Chuyển đến từ lớp CDCN53 từ 29/7/13 theo QĐ: 219/QĐ-ĐT ngày 16/7/13</t>
        </r>
      </text>
    </comment>
    <comment ref="A71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Chuyển đến từ lớp CDCN53 từ 29/7/13 theo QĐ: 219/QĐ-ĐT ngày 16/7/13</t>
        </r>
      </text>
    </comment>
    <comment ref="A64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Thôi học chuyển lên đại học từ 29/8/13 theo QĐ 254/QĐ-DDHCNQN ngày 29/8/13</t>
        </r>
      </text>
    </comment>
    <comment ref="A65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Thôi học chuyển lên đại học từ 29/8/13 theo QĐ 254/QĐ-DDHCNQN ngày 29/8/13</t>
        </r>
      </text>
    </comment>
    <comment ref="A66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Thôi học chuyển lên đại học từ 29/8/13 theo QĐ 254/QĐ-DDHCNQN ngày 29/8/13</t>
        </r>
      </text>
    </comment>
    <comment ref="A67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Thôi học chuyển lên đại học từ 29/8/13 theo QĐ 254/QĐ-DDHCNQN ngày 29/8/13</t>
        </r>
      </text>
    </comment>
    <comment ref="A69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Thôi học chuyển lên đại học từ 29/8/13 theo QĐ 254/QĐ-DDHCNQN ngày 29/8/13</t>
        </r>
      </text>
    </comment>
    <comment ref="A70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Thôi học chuyển lên đại học từ 29/8/13 theo QĐ 254/QĐ-DDHCNQN ngày 29/8/13</t>
        </r>
      </text>
    </comment>
    <comment ref="B71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Thôi học chuyển lên đại học từ 29/8/13 theo QĐ 254/QĐ-DDHCNQN ngày 29/8/13</t>
        </r>
      </text>
    </comment>
    <comment ref="B68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Thôi học chuyển lên cao đẳng từ 29/8/13 theo QĐ 254/QĐ-DDHCNQN ngày 29/8/13</t>
        </r>
      </text>
    </comment>
    <comment ref="A72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Thôi học từ 06/9/13 theo QĐ 273 ngày 11/9/13</t>
        </r>
      </text>
    </comment>
    <comment ref="A74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Bỏ học dài ngày đã đề nghị xóa tên từ tháng 8/13</t>
        </r>
      </text>
    </comment>
    <comment ref="A75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Bỏ học dài ngày đã đề nghị xóa tên từ tháng 8/13</t>
        </r>
      </text>
    </comment>
    <comment ref="A77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Bỏ học dài ngày đã đề nghị xóa tên từ tháng 8/13</t>
        </r>
      </text>
    </comment>
    <comment ref="A79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Bỏ học dài ngày đã đề nghị xóa tên từ tháng 8/13</t>
        </r>
      </text>
    </comment>
    <comment ref="A80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Bỏ học dài ngày đã đề nghị xóa tên từ tháng 8/13</t>
        </r>
      </text>
    </comment>
    <comment ref="A81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Bỏ học dài ngày đã đề nghị xóa tên từ tháng 8/13</t>
        </r>
      </text>
    </comment>
    <comment ref="B83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Đã có QĐ TN 
Bỏ học dài ngày</t>
        </r>
      </text>
    </comment>
    <comment ref="C74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Buộc thôi học từ 10/9/13 theo QĐ: 281/QĐ-ĐT ngày 10/9/13</t>
        </r>
      </text>
    </comment>
    <comment ref="C75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Buộc thôi học từ 10/9/13 theo QĐ: 281/QĐ-ĐT ngày 10/9/13</t>
        </r>
      </text>
    </comment>
    <comment ref="C76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Buộc thôi học từ 10/9/13 theo QĐ: 281/QĐ-ĐT ngày 10/9/13</t>
        </r>
      </text>
    </comment>
    <comment ref="C77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Buộc thôi học từ 10/9/13 theo QĐ: 281/QĐ-ĐT ngày 10/9/13</t>
        </r>
      </text>
    </comment>
    <comment ref="C78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Buộc thôi học từ 10/9/13 theo QĐ: 281/QĐ-ĐT ngày 10/9/13</t>
        </r>
      </text>
    </comment>
    <comment ref="C79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Buộc thôi học từ 10/9/13 theo QĐ: 281/QĐ-ĐT ngày 10/9/13</t>
        </r>
      </text>
    </comment>
    <comment ref="C80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Buộc thôi học từ 10/9/13 theo QĐ: 281/QĐ-ĐT ngày 10/9/13</t>
        </r>
      </text>
    </comment>
    <comment ref="C81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Buộc thôi học từ 10/9/13 theo QĐ: 281/QĐ-ĐT ngày 10/9/13</t>
        </r>
      </text>
    </comment>
    <comment ref="C82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Buộc thôi học từ 10/9/13 theo QĐ: 281/QĐ-ĐT ngày 10/9/13</t>
        </r>
      </text>
    </comment>
    <comment ref="C83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Buộc thôi học từ 10/9/13 theo QĐ: 281/QĐ-ĐT ngày 10/9/13</t>
        </r>
      </text>
    </comment>
  </commentList>
</comments>
</file>

<file path=xl/comments2.xml><?xml version="1.0" encoding="utf-8"?>
<comments xmlns="http://schemas.openxmlformats.org/spreadsheetml/2006/main">
  <authors>
    <author>NewWind</author>
  </authors>
  <commentList>
    <comment ref="A40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Xóa tên từ 11/6/13 theo QĐ 56/QĐ-CTSV</t>
        </r>
      </text>
    </comment>
    <comment ref="A41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Xóa tên từ 11/6/13 theo QĐ 56/QĐ-CTSV</t>
        </r>
      </text>
    </comment>
    <comment ref="A42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Xóa tên từ 11/6/13 theo QĐ 56/QĐ-CTSV</t>
        </r>
      </text>
    </comment>
    <comment ref="A43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Xóa tên từ 11/6/13 theo QĐ 56/QĐ-CTSV</t>
        </r>
      </text>
    </comment>
    <comment ref="A44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Xóa tên từ 11/6/13 theo QĐ 56/QĐ-CTSV</t>
        </r>
      </text>
    </comment>
    <comment ref="A45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Xóa tên từ 11/6/13 theo QĐ 56/QĐ-CTSV</t>
        </r>
      </text>
    </comment>
    <comment ref="A46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Xóa tên từ 11/6/13 theo QĐ 56/QĐ-CTSV</t>
        </r>
      </text>
    </comment>
    <comment ref="A47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Chuyển đi CĐM53 từ 29/7/13 theo QĐ: 219/QĐ-ĐT ngày 16/7/13</t>
        </r>
      </text>
    </comment>
    <comment ref="A48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Chuyển đi CĐM53 từ 29/7/13 theo QĐ: 219/QĐ-ĐT ngày 16/7/13</t>
        </r>
      </text>
    </comment>
    <comment ref="A49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Chuyển đi CĐM53 từ 29/7/13 theo QĐ: 219/QĐ-ĐT ngày 16/7/13</t>
        </r>
      </text>
    </comment>
    <comment ref="A52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Thôi học chuyển lên đại học từ 29/8/13 theo QĐ 254/QĐ-DDHCNQN ngày 29/8/13</t>
        </r>
      </text>
    </comment>
    <comment ref="A53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Thôi học chuyển lên đại học từ 29/8/13 theo QĐ 254/QĐ-DDHCNQN ngày 29/8/13</t>
        </r>
      </text>
    </comment>
    <comment ref="A54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Thôi học chuyển lên đại học từ 29/8/13 theo QĐ 254/QĐ-DDHCNQN ngày 29/8/13</t>
        </r>
      </text>
    </comment>
    <comment ref="A55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Thôi học chuyển lên đại học từ 31/8/13 theo QĐ 259/QĐ-DDHCNQN ngày 30/8/13</t>
        </r>
      </text>
    </comment>
    <comment ref="A56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Thôi học chuyển lên đại học từ 31/8/13 theo QĐ 259/QĐ-DDHCNQN ngày 30/8/13</t>
        </r>
      </text>
    </comment>
    <comment ref="A57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Thôi học chuyển lên đại học từ 31/8/13 theo QĐ 259/QĐ-DDHCNQN ngày 30/8/13</t>
        </r>
      </text>
    </comment>
    <comment ref="A59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- Xóa tên từ 30/10/2013 theo QĐ 88</t>
        </r>
      </text>
    </comment>
    <comment ref="A58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Buộc thôi học từ 10/9/13 theo QĐ: 281/QĐ-ĐT ngày 10/9/13</t>
        </r>
      </text>
    </comment>
    <comment ref="A60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Xóa tên từ 12/12/13 theo QĐ 111/QĐ-CTSV</t>
        </r>
      </text>
    </comment>
    <comment ref="H30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Điểm bảo lưu từ lớp ĐKH20</t>
        </r>
      </text>
    </comment>
    <comment ref="N30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Điểm bảo lưu từ lớp ĐKH20</t>
        </r>
      </text>
    </comment>
    <comment ref="R30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Điểm bảo lưu từ lớp ĐKH20</t>
        </r>
      </text>
    </comment>
    <comment ref="Y30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Điểm bảo lưu từ lớp ĐKH20</t>
        </r>
      </text>
    </comment>
    <comment ref="AE30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Điểm bảo lưu từ lớp ĐKH20</t>
        </r>
      </text>
    </comment>
    <comment ref="AI30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Điểm bảo lưu từ lớp ĐKH20</t>
        </r>
      </text>
    </comment>
    <comment ref="AK30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Điểm bảo lưu từ lớp ĐKH20</t>
        </r>
      </text>
    </comment>
    <comment ref="BE30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Điểm bảo lưu từ lớp ĐKH20</t>
        </r>
      </text>
    </comment>
    <comment ref="BG30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Điểm bảo lưu từ lớp ĐKH20</t>
        </r>
      </text>
    </comment>
    <comment ref="BK30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Điểm bảo lưu từ lớp ĐKH20</t>
        </r>
      </text>
    </comment>
    <comment ref="BS30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Điểm bảo lưu từ lớp ĐKH20</t>
        </r>
      </text>
    </comment>
    <comment ref="CA30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Điểm bảo lưu từ lớp ĐKH20</t>
        </r>
      </text>
    </comment>
    <comment ref="A61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Xóa tên từ 12/12/13 theo QĐ 111/QĐ-CTSV</t>
        </r>
      </text>
    </comment>
    <comment ref="A62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Xóa tên từ 12/12/13 theo QĐ 111/QĐ-CTSV</t>
        </r>
      </text>
    </comment>
    <comment ref="A63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Xóa tên từ 12/12/13 theo QĐ 111/QĐ-CTSV</t>
        </r>
      </text>
    </comment>
    <comment ref="A64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Xóa tên từ 12/12/13 theo QĐ 111/QĐ-CTSV</t>
        </r>
      </text>
    </comment>
    <comment ref="A65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Đình chỉ học tập 2 HK từ 10/12/13 theo QĐ 110/QĐ-CTSV ngày 10/12/13 </t>
        </r>
      </text>
    </comment>
  </commentList>
</comments>
</file>

<file path=xl/sharedStrings.xml><?xml version="1.0" encoding="utf-8"?>
<sst xmlns="http://schemas.openxmlformats.org/spreadsheetml/2006/main" count="1112" uniqueCount="383">
  <si>
    <t>KHOA ĐIỆN</t>
  </si>
  <si>
    <t>R</t>
  </si>
  <si>
    <t>TT</t>
  </si>
  <si>
    <t>Họ và</t>
  </si>
  <si>
    <t>tên</t>
  </si>
  <si>
    <t>Ngày sinh</t>
  </si>
  <si>
    <t>Phái</t>
  </si>
  <si>
    <t>Hộ khẩu</t>
  </si>
  <si>
    <t>C.Trị</t>
  </si>
  <si>
    <t>T.Anh</t>
  </si>
  <si>
    <t>Tin học</t>
  </si>
  <si>
    <t>VẽKT</t>
  </si>
  <si>
    <t>CơLT</t>
  </si>
  <si>
    <t>Tổng</t>
  </si>
  <si>
    <r>
      <t>TBCK</t>
    </r>
    <r>
      <rPr>
        <b/>
        <i/>
        <sz val="10"/>
        <rFont val="Times New Roman"/>
        <family val="1"/>
      </rPr>
      <t>1</t>
    </r>
  </si>
  <si>
    <t>XL Kỳ 1</t>
  </si>
  <si>
    <t>TS HP&lt;5
kỳ 1</t>
  </si>
  <si>
    <t>TS HT&lt;5
kỳ 1</t>
  </si>
  <si>
    <t>P.Luật</t>
  </si>
  <si>
    <t>Sức bền</t>
  </si>
  <si>
    <t>ĐiệnKT</t>
  </si>
  <si>
    <t>Th.Lực</t>
  </si>
  <si>
    <t>Đo.L</t>
  </si>
  <si>
    <t>KTDN</t>
  </si>
  <si>
    <t>GDTC</t>
  </si>
  <si>
    <r>
      <t>TBCK</t>
    </r>
    <r>
      <rPr>
        <b/>
        <i/>
        <sz val="10"/>
        <rFont val="Times New Roman"/>
        <family val="1"/>
      </rPr>
      <t>2</t>
    </r>
  </si>
  <si>
    <r>
      <t>TBCN</t>
    </r>
    <r>
      <rPr>
        <b/>
        <i/>
        <sz val="10"/>
        <rFont val="Times New Roman"/>
        <family val="1"/>
      </rPr>
      <t>1</t>
    </r>
  </si>
  <si>
    <t>XL Năm 1</t>
  </si>
  <si>
    <t>TS HP&lt;5
Năm1</t>
  </si>
  <si>
    <t>TS HT&lt;5
Năm1</t>
  </si>
  <si>
    <t>Xét lên lớp</t>
  </si>
  <si>
    <t>GDQP</t>
  </si>
  <si>
    <t>TNĐKT-ĐL</t>
  </si>
  <si>
    <t>KTMỏ</t>
  </si>
  <si>
    <t>Máy 1</t>
  </si>
  <si>
    <t>Máy 2</t>
  </si>
  <si>
    <t>CT máy</t>
  </si>
  <si>
    <t>Máy điện</t>
  </si>
  <si>
    <t>ĐTửCN</t>
  </si>
  <si>
    <t>CC điện</t>
  </si>
  <si>
    <t>TT MĐ</t>
  </si>
  <si>
    <r>
      <t>TBCK</t>
    </r>
    <r>
      <rPr>
        <b/>
        <i/>
        <sz val="10"/>
        <rFont val="Times New Roman"/>
        <family val="1"/>
      </rPr>
      <t>3</t>
    </r>
  </si>
  <si>
    <t>XL Kỳ 3</t>
  </si>
  <si>
    <t>TS HP&lt;5
kỳ 3</t>
  </si>
  <si>
    <t>Cơ mỏ</t>
  </si>
  <si>
    <t>An toàn</t>
  </si>
  <si>
    <t>TĐ hóa</t>
  </si>
  <si>
    <t>TB điện</t>
  </si>
  <si>
    <t>TNĐT-TĐH</t>
  </si>
  <si>
    <t>TT cơ khí</t>
  </si>
  <si>
    <t>TT TBđiện</t>
  </si>
  <si>
    <t>TT CM</t>
  </si>
  <si>
    <t>TT TN</t>
  </si>
  <si>
    <t>TBCK4</t>
  </si>
  <si>
    <t>XLK4</t>
  </si>
  <si>
    <t xml:space="preserve">TBCN2                                             </t>
  </si>
  <si>
    <t>Xếp loại 
Năm 2</t>
  </si>
  <si>
    <t xml:space="preserve">TBCTK                                             </t>
  </si>
  <si>
    <t>Xét ĐK dự thi</t>
  </si>
  <si>
    <t>Chính trị</t>
  </si>
  <si>
    <t>LT TH</t>
  </si>
  <si>
    <t>TH TH</t>
  </si>
  <si>
    <t>TBCTTN</t>
  </si>
  <si>
    <t>ĐXLTN</t>
  </si>
  <si>
    <t>XHTN</t>
  </si>
  <si>
    <t>Trung</t>
  </si>
  <si>
    <t>Thanh</t>
  </si>
  <si>
    <t>Quỳnh</t>
  </si>
  <si>
    <t>Anh</t>
  </si>
  <si>
    <t>Nữ</t>
  </si>
  <si>
    <t>Uông Bí</t>
  </si>
  <si>
    <t>Quảng Ninh</t>
  </si>
  <si>
    <t>Nam</t>
  </si>
  <si>
    <t>Thái  Bình</t>
  </si>
  <si>
    <t xml:space="preserve">Nguyễn Văn </t>
  </si>
  <si>
    <t>Đông Triều</t>
  </si>
  <si>
    <t>Thái Thụy</t>
  </si>
  <si>
    <t>Thái Bình</t>
  </si>
  <si>
    <t>Hiệp</t>
  </si>
  <si>
    <t>Nguyễn Văn</t>
  </si>
  <si>
    <t>Lạng Sơn</t>
  </si>
  <si>
    <t>Kinh Môn</t>
  </si>
  <si>
    <t xml:space="preserve">Hải Dương  </t>
  </si>
  <si>
    <t>Quyết</t>
  </si>
  <si>
    <t>Sơn</t>
  </si>
  <si>
    <t>Kim Thành</t>
  </si>
  <si>
    <t>Hải Dương</t>
  </si>
  <si>
    <t>Bùi Văn</t>
  </si>
  <si>
    <t>Trường</t>
  </si>
  <si>
    <t>Tùng</t>
  </si>
  <si>
    <t>Khá</t>
  </si>
  <si>
    <t>LL</t>
  </si>
  <si>
    <t>TBK</t>
  </si>
  <si>
    <t>VLL</t>
  </si>
  <si>
    <t>TB</t>
  </si>
  <si>
    <t>NH</t>
  </si>
  <si>
    <t>Yếu</t>
  </si>
  <si>
    <t>TH</t>
  </si>
  <si>
    <t>Kém</t>
  </si>
  <si>
    <t>Cộng</t>
  </si>
  <si>
    <t>Hải Phòng</t>
  </si>
  <si>
    <t>Hoàng</t>
  </si>
  <si>
    <t>Hải</t>
  </si>
  <si>
    <t>Nam Định</t>
  </si>
  <si>
    <t>Tiến</t>
  </si>
  <si>
    <t>Tuấn</t>
  </si>
  <si>
    <t>Thái Nguyên</t>
  </si>
  <si>
    <t>Lục Nam</t>
  </si>
  <si>
    <t>Bắc Giang</t>
  </si>
  <si>
    <t>Tú</t>
  </si>
  <si>
    <t>TN ĐoL</t>
  </si>
  <si>
    <t>TNĐKT</t>
  </si>
  <si>
    <t>CTMáy</t>
  </si>
  <si>
    <t>MĐ+TRĐĐ</t>
  </si>
  <si>
    <t>TNĐTửCN</t>
  </si>
  <si>
    <t>TT cơkhí</t>
  </si>
  <si>
    <t>TT TB</t>
  </si>
  <si>
    <t>TN TĐH</t>
  </si>
  <si>
    <t>Khánh</t>
  </si>
  <si>
    <t>Công</t>
  </si>
  <si>
    <t xml:space="preserve"> Quảng Ninh</t>
  </si>
  <si>
    <t>Hòa</t>
  </si>
  <si>
    <t>Quang</t>
  </si>
  <si>
    <t>Xuân Trường</t>
  </si>
  <si>
    <t>Băc Ninh</t>
  </si>
  <si>
    <t>KHOA ĐIỆN - ĐIỆN TỬ</t>
  </si>
  <si>
    <t>Ngày 
sinh</t>
  </si>
  <si>
    <t>Điện KT</t>
  </si>
  <si>
    <t xml:space="preserve">Điện </t>
  </si>
  <si>
    <t xml:space="preserve">Máy </t>
  </si>
  <si>
    <t>HỌ VÀ</t>
  </si>
  <si>
    <t>TÊN</t>
  </si>
  <si>
    <t>xn</t>
  </si>
  <si>
    <t>Hầm lò</t>
  </si>
  <si>
    <t>Võ Nhai</t>
  </si>
  <si>
    <t>Tiên Lãng</t>
  </si>
  <si>
    <t>Vũ Văn</t>
  </si>
  <si>
    <t>Chung</t>
  </si>
  <si>
    <t xml:space="preserve">Nguyễn văn </t>
  </si>
  <si>
    <t>Quế Võ</t>
  </si>
  <si>
    <t>Cẩm phả</t>
  </si>
  <si>
    <t xml:space="preserve">Nghĩa Hưng </t>
  </si>
  <si>
    <t>Gia Lộc</t>
  </si>
  <si>
    <t>Hạnh</t>
  </si>
  <si>
    <t>Yên Mô</t>
  </si>
  <si>
    <t>Ninh Bình</t>
  </si>
  <si>
    <t>Anh Sơn</t>
  </si>
  <si>
    <t>Nghệ An</t>
  </si>
  <si>
    <t xml:space="preserve">Ngô Văn </t>
  </si>
  <si>
    <t>Hướng</t>
  </si>
  <si>
    <t>Hòn Gai</t>
  </si>
  <si>
    <t xml:space="preserve">Vũ Hoàng </t>
  </si>
  <si>
    <t xml:space="preserve">Hoàng Công </t>
  </si>
  <si>
    <t>Thu</t>
  </si>
  <si>
    <t>Bắc</t>
  </si>
  <si>
    <t>Cao Văn</t>
  </si>
  <si>
    <t xml:space="preserve">Trần Văn </t>
  </si>
  <si>
    <t>Bình</t>
  </si>
  <si>
    <t xml:space="preserve">Hoàng Văn </t>
  </si>
  <si>
    <t>Đồng</t>
  </si>
  <si>
    <t xml:space="preserve">Đặng Văn </t>
  </si>
  <si>
    <t>Đức</t>
  </si>
  <si>
    <t>29/7/1994</t>
  </si>
  <si>
    <t>Nguyễn Duy</t>
  </si>
  <si>
    <t>Hiện</t>
  </si>
  <si>
    <t>Hùng</t>
  </si>
  <si>
    <t>24/10/1992</t>
  </si>
  <si>
    <t>Nguyễn Đăng</t>
  </si>
  <si>
    <t xml:space="preserve">Ninh Văn </t>
  </si>
  <si>
    <t>Lộc</t>
  </si>
  <si>
    <t>29/5/1994</t>
  </si>
  <si>
    <t>Đoàn Tân</t>
  </si>
  <si>
    <t>Long</t>
  </si>
  <si>
    <t>Trần Đăng</t>
  </si>
  <si>
    <t>Luật</t>
  </si>
  <si>
    <t>Nguyễn Hồng</t>
  </si>
  <si>
    <t>Quân</t>
  </si>
  <si>
    <t>Quy</t>
  </si>
  <si>
    <t xml:space="preserve">Trần Minh </t>
  </si>
  <si>
    <t>Sáng</t>
  </si>
  <si>
    <t>Tân</t>
  </si>
  <si>
    <t>Nguyễn Quang</t>
  </si>
  <si>
    <t>Thái</t>
  </si>
  <si>
    <t xml:space="preserve">Đoàn Danh </t>
  </si>
  <si>
    <t>Tuyên</t>
  </si>
  <si>
    <t>Bùi Thế</t>
  </si>
  <si>
    <t>Đông Triều - Quảng Ninh</t>
  </si>
  <si>
    <t>Ánh</t>
  </si>
  <si>
    <t xml:space="preserve">Phạm Văn </t>
  </si>
  <si>
    <t>Chình</t>
  </si>
  <si>
    <t>Kiến Xương - Thái Bình</t>
  </si>
  <si>
    <t xml:space="preserve">Phạm Tiến </t>
  </si>
  <si>
    <t>Quỳnh Phụ - Thái Bình</t>
  </si>
  <si>
    <t xml:space="preserve">Nguyễn Cao </t>
  </si>
  <si>
    <t>Cường</t>
  </si>
  <si>
    <t>Du</t>
  </si>
  <si>
    <t>Nguyễn Viết</t>
  </si>
  <si>
    <t>Duân</t>
  </si>
  <si>
    <t xml:space="preserve">Phạm Chí </t>
  </si>
  <si>
    <t>Dũng</t>
  </si>
  <si>
    <t xml:space="preserve">Phạm Phú </t>
  </si>
  <si>
    <t>Giang</t>
  </si>
  <si>
    <t>Nguyễn Quý</t>
  </si>
  <si>
    <t>Giáp</t>
  </si>
  <si>
    <t>Tân Kì - Nghệ An</t>
  </si>
  <si>
    <t xml:space="preserve">Phạm Thế </t>
  </si>
  <si>
    <t>Hà</t>
  </si>
  <si>
    <t xml:space="preserve">Trần Hoàng </t>
  </si>
  <si>
    <t>Hanh</t>
  </si>
  <si>
    <t>Hải An - Hải Phòng</t>
  </si>
  <si>
    <t>Bùi Tuấn</t>
  </si>
  <si>
    <t>Ý Yên - Nam Định</t>
  </si>
  <si>
    <t>Hoàn</t>
  </si>
  <si>
    <t>Tứ Kì - Hải Dương</t>
  </si>
  <si>
    <t>Ngô Ngọc</t>
  </si>
  <si>
    <t>Đào Trọng</t>
  </si>
  <si>
    <t>Thái Thụy - Thái Bình</t>
  </si>
  <si>
    <t>Phạm Huy</t>
  </si>
  <si>
    <t>Uông Bí - Quảng Ninh</t>
  </si>
  <si>
    <t xml:space="preserve">Đặng Đình </t>
  </si>
  <si>
    <t>Hưng</t>
  </si>
  <si>
    <t>Khải</t>
  </si>
  <si>
    <t>Đào Quang</t>
  </si>
  <si>
    <t xml:space="preserve">Phạm Gia </t>
  </si>
  <si>
    <t>Kiên</t>
  </si>
  <si>
    <t>Nguyễn Thế</t>
  </si>
  <si>
    <t>Lâm</t>
  </si>
  <si>
    <t xml:space="preserve">Nguyễn Đình </t>
  </si>
  <si>
    <t>Lanh</t>
  </si>
  <si>
    <t xml:space="preserve">Nguyễn Tiến </t>
  </si>
  <si>
    <t>Linh</t>
  </si>
  <si>
    <t>Vũ Nhật</t>
  </si>
  <si>
    <t>Lợi</t>
  </si>
  <si>
    <t>Hạ Long - Quảng Ninh</t>
  </si>
  <si>
    <t xml:space="preserve">Vũ Thành </t>
  </si>
  <si>
    <t>Trần Hữu</t>
  </si>
  <si>
    <t>Nguyễn Tiến</t>
  </si>
  <si>
    <t>Mạnh</t>
  </si>
  <si>
    <t>Mỹ</t>
  </si>
  <si>
    <t>Vĩnh Bảo - Hải Phòng</t>
  </si>
  <si>
    <t>Hoàng Duy</t>
  </si>
  <si>
    <t>Phương</t>
  </si>
  <si>
    <t xml:space="preserve">Trần Đình </t>
  </si>
  <si>
    <t>Anh Sơn - Nghệ An</t>
  </si>
  <si>
    <t>Nguyễn Thái</t>
  </si>
  <si>
    <t>Quế</t>
  </si>
  <si>
    <t>Đô Lương - Nghệ An</t>
  </si>
  <si>
    <t>Nguyễn Thanh</t>
  </si>
  <si>
    <t>Quý</t>
  </si>
  <si>
    <t>Kinh Môn - Hải Dương</t>
  </si>
  <si>
    <t xml:space="preserve">Dương Văn </t>
  </si>
  <si>
    <t>Qúy</t>
  </si>
  <si>
    <t>Mạc Tiến</t>
  </si>
  <si>
    <t>Nguyễn Ngọc</t>
  </si>
  <si>
    <t xml:space="preserve">Đinh Ngọc </t>
  </si>
  <si>
    <t xml:space="preserve">Trần Duy </t>
  </si>
  <si>
    <t xml:space="preserve">Trần Tiến </t>
  </si>
  <si>
    <t>Thành</t>
  </si>
  <si>
    <t>Vũ Thư - Thái Bình</t>
  </si>
  <si>
    <t xml:space="preserve">Mai Văn </t>
  </si>
  <si>
    <t>Thịnh</t>
  </si>
  <si>
    <t>Nga Sơn - Thanh Hóa</t>
  </si>
  <si>
    <t>Lê Hữu</t>
  </si>
  <si>
    <t>Thọ</t>
  </si>
  <si>
    <t>Thức</t>
  </si>
  <si>
    <t>Hoằng Hóa - Thanh Hóa</t>
  </si>
  <si>
    <t>Thực</t>
  </si>
  <si>
    <t>Phạm Thị</t>
  </si>
  <si>
    <t>Thùy</t>
  </si>
  <si>
    <t>Quảng Yên - Quảng Ninh</t>
  </si>
  <si>
    <t>Nguyễn Xuân</t>
  </si>
  <si>
    <t>Thủy</t>
  </si>
  <si>
    <t>Hưng Hà - Thái Bình</t>
  </si>
  <si>
    <t>Vũ Đức</t>
  </si>
  <si>
    <t>Lương Xuân</t>
  </si>
  <si>
    <t>ý yên - Nam Định</t>
  </si>
  <si>
    <t>Hà Vũ</t>
  </si>
  <si>
    <t xml:space="preserve">Nguyễn Minh </t>
  </si>
  <si>
    <t xml:space="preserve">Nguyễn Mạnh </t>
  </si>
  <si>
    <t>Đinh Văn</t>
  </si>
  <si>
    <t>Tuyển</t>
  </si>
  <si>
    <t xml:space="preserve">Hoàng Quốc </t>
  </si>
  <si>
    <t>Việt</t>
  </si>
  <si>
    <t>Gia Viễn - Ninh Bình</t>
  </si>
  <si>
    <t xml:space="preserve">Đinh Mạnh </t>
  </si>
  <si>
    <t>Bách</t>
  </si>
  <si>
    <t>Yên Hưng - Quảng Ninh</t>
  </si>
  <si>
    <t>Chiến</t>
  </si>
  <si>
    <t>Nguyễn Thành</t>
  </si>
  <si>
    <t>Cư</t>
  </si>
  <si>
    <t>Đầm Hà - Quảng Ninh</t>
  </si>
  <si>
    <t>Trương Thành</t>
  </si>
  <si>
    <t>Đạt</t>
  </si>
  <si>
    <t>Vĩnh Linh - Quảng Trị</t>
  </si>
  <si>
    <t xml:space="preserve">Phạm Việt </t>
  </si>
  <si>
    <t>Trịnh Tiến</t>
  </si>
  <si>
    <t>Cẩm Phả - Quảng Ninh</t>
  </si>
  <si>
    <t>Đỗ Đình</t>
  </si>
  <si>
    <t>Hậu</t>
  </si>
  <si>
    <t xml:space="preserve">Nguyễn Xuân </t>
  </si>
  <si>
    <t>Huấn</t>
  </si>
  <si>
    <t>Tiền Hải - Thái Bình</t>
  </si>
  <si>
    <t>Kỳ</t>
  </si>
  <si>
    <t xml:space="preserve">Lê Vũ </t>
  </si>
  <si>
    <t xml:space="preserve">Lê Tiến </t>
  </si>
  <si>
    <t xml:space="preserve">Trần Thị </t>
  </si>
  <si>
    <t>Ngừng</t>
  </si>
  <si>
    <t>Ninh</t>
  </si>
  <si>
    <t>Phong</t>
  </si>
  <si>
    <t xml:space="preserve">Nguyễn Đức  </t>
  </si>
  <si>
    <t>Quyền</t>
  </si>
  <si>
    <t>Hải Hà - Quảng Ninh</t>
  </si>
  <si>
    <t>Nguyễn Sinh</t>
  </si>
  <si>
    <t>Vũ Thị Phương</t>
  </si>
  <si>
    <t>Thảo</t>
  </si>
  <si>
    <t>Vụ Bản - Nam Định</t>
  </si>
  <si>
    <t>Bùi Thị Hoài</t>
  </si>
  <si>
    <t>Thuận</t>
  </si>
  <si>
    <t>Nguyễn Thị</t>
  </si>
  <si>
    <t>Đỗ Văn</t>
  </si>
  <si>
    <t xml:space="preserve">Vũ Đình </t>
  </si>
  <si>
    <t>Toàn</t>
  </si>
  <si>
    <t>Hà Đức</t>
  </si>
  <si>
    <t>Nam Sách - Hải Dương</t>
  </si>
  <si>
    <t xml:space="preserve">Lê Văn </t>
  </si>
  <si>
    <t>Phạm Anh</t>
  </si>
  <si>
    <t>Đặng Nhật</t>
  </si>
  <si>
    <t>Nguyễn Mạnh</t>
  </si>
  <si>
    <t>Lê Anh</t>
  </si>
  <si>
    <t xml:space="preserve">Nguyễn Thanh </t>
  </si>
  <si>
    <t>Tuyền</t>
  </si>
  <si>
    <t>Phạm Thúy</t>
  </si>
  <si>
    <t>Vân</t>
  </si>
  <si>
    <t xml:space="preserve">Phạm Hải </t>
  </si>
  <si>
    <t>Phúc</t>
  </si>
  <si>
    <t>st</t>
  </si>
  <si>
    <t>Nhạn</t>
  </si>
  <si>
    <t>kh</t>
  </si>
  <si>
    <t>Hằng</t>
  </si>
  <si>
    <t>Hiền</t>
  </si>
  <si>
    <t>Trang</t>
  </si>
  <si>
    <t>Nhung</t>
  </si>
  <si>
    <t xml:space="preserve">Trịnh Ngọc </t>
  </si>
  <si>
    <t>Huy</t>
  </si>
  <si>
    <t>Đ.Cường</t>
  </si>
  <si>
    <t>N.Thành</t>
  </si>
  <si>
    <t>Luyến</t>
  </si>
  <si>
    <t>TT Điện</t>
  </si>
  <si>
    <t>kt</t>
  </si>
  <si>
    <t>Lan</t>
  </si>
  <si>
    <t>Lân</t>
  </si>
  <si>
    <t>XLK2</t>
  </si>
  <si>
    <t>HỌC KỲ II NĂM HỌC 2012-2013</t>
  </si>
  <si>
    <t>HỌC KỲ I NĂM HỌC 2012-2013</t>
  </si>
  <si>
    <t>TB khá</t>
  </si>
  <si>
    <t>Trung bình</t>
  </si>
  <si>
    <t>Lên lớp</t>
  </si>
  <si>
    <t>Thôi học</t>
  </si>
  <si>
    <t>Chưa TN</t>
  </si>
  <si>
    <t>Ngừng học</t>
  </si>
  <si>
    <t>Thôi học chuyển lên đại học cao đẳng</t>
  </si>
  <si>
    <t>LỚP CĐM53 : 42HS</t>
  </si>
  <si>
    <t>Cơ LT</t>
  </si>
  <si>
    <t>LỚP CĐCN53: 24</t>
  </si>
  <si>
    <t>Đ.Hùng</t>
  </si>
  <si>
    <t>N.Hà</t>
  </si>
  <si>
    <t>Vang</t>
  </si>
  <si>
    <t>bt</t>
  </si>
  <si>
    <t>4,8;4,3</t>
  </si>
  <si>
    <t>4,8;4,8</t>
  </si>
  <si>
    <t>4,4;3,4</t>
  </si>
  <si>
    <t>2;2</t>
  </si>
  <si>
    <t>4;3</t>
  </si>
  <si>
    <t>4,4;3,9</t>
  </si>
  <si>
    <t>3;1,9</t>
  </si>
  <si>
    <t>3,2;2,5</t>
  </si>
  <si>
    <t>4;2,4</t>
  </si>
  <si>
    <t>Quảng</t>
  </si>
  <si>
    <t>LỚP KT53A : HS</t>
  </si>
  <si>
    <t>Máy thủy</t>
  </si>
  <si>
    <t>Khí</t>
  </si>
  <si>
    <t>Thế</t>
  </si>
  <si>
    <t>Khuông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</si>
</sst>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_);_(* \(#,##0\);_(* &quot;-&quot;??_);_(@_)"/>
    <numFmt numFmtId="174" formatCode="[$-1010000]d/m/yy;@"/>
    <numFmt numFmtId="175" formatCode="[$-809]dd\ mmmm\ yyyy"/>
    <numFmt numFmtId="176" formatCode="dd/mm/yy;@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i/>
      <sz val="12"/>
      <name val=".VnTime"/>
      <family val="2"/>
    </font>
    <font>
      <sz val="12"/>
      <name val=".VnTime"/>
      <family val="2"/>
    </font>
    <font>
      <b/>
      <sz val="10"/>
      <color indexed="12"/>
      <name val="Times New Roman"/>
      <family val="1"/>
    </font>
    <font>
      <i/>
      <sz val="8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12"/>
      <color indexed="12"/>
      <name val="Times New Roman"/>
      <family val="1"/>
    </font>
    <font>
      <i/>
      <sz val="12"/>
      <color indexed="10"/>
      <name val="Times New Roman"/>
      <family val="1"/>
    </font>
    <font>
      <i/>
      <sz val="13"/>
      <color indexed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dotted"/>
      <bottom style="dotted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hair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172" fontId="3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/>
    </xf>
    <xf numFmtId="0" fontId="3" fillId="2" borderId="3" xfId="0" applyFont="1" applyFill="1" applyBorder="1" applyAlignment="1">
      <alignment/>
    </xf>
    <xf numFmtId="1" fontId="6" fillId="2" borderId="11" xfId="0" applyNumberFormat="1" applyFont="1" applyFill="1" applyBorder="1" applyAlignment="1">
      <alignment/>
    </xf>
    <xf numFmtId="1" fontId="8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1" fontId="6" fillId="2" borderId="8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/>
    </xf>
    <xf numFmtId="0" fontId="3" fillId="2" borderId="15" xfId="0" applyFont="1" applyFill="1" applyBorder="1" applyAlignment="1">
      <alignment wrapText="1"/>
    </xf>
    <xf numFmtId="172" fontId="2" fillId="2" borderId="14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3" fillId="2" borderId="16" xfId="0" applyFont="1" applyFill="1" applyBorder="1" applyAlignment="1">
      <alignment horizontal="left" wrapText="1" indent="1"/>
    </xf>
    <xf numFmtId="49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172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NumberFormat="1" applyFont="1" applyFill="1" applyBorder="1" applyAlignment="1">
      <alignment/>
    </xf>
    <xf numFmtId="49" fontId="2" fillId="2" borderId="0" xfId="0" applyNumberFormat="1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173" fontId="2" fillId="2" borderId="0" xfId="15" applyNumberFormat="1" applyFont="1" applyFill="1" applyBorder="1" applyAlignment="1">
      <alignment/>
    </xf>
    <xf numFmtId="0" fontId="16" fillId="2" borderId="0" xfId="0" applyFont="1" applyFill="1" applyAlignment="1">
      <alignment/>
    </xf>
    <xf numFmtId="0" fontId="3" fillId="2" borderId="17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3" fillId="2" borderId="0" xfId="0" applyFont="1" applyFill="1" applyBorder="1" applyAlignment="1">
      <alignment/>
    </xf>
    <xf numFmtId="0" fontId="3" fillId="2" borderId="6" xfId="0" applyNumberFormat="1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/>
    </xf>
    <xf numFmtId="1" fontId="6" fillId="2" borderId="7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0" xfId="0" applyFont="1" applyFill="1" applyAlignment="1">
      <alignment/>
    </xf>
    <xf numFmtId="1" fontId="6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0" fontId="3" fillId="2" borderId="19" xfId="0" applyFont="1" applyFill="1" applyBorder="1" applyAlignment="1">
      <alignment horizontal="center"/>
    </xf>
    <xf numFmtId="172" fontId="1" fillId="2" borderId="0" xfId="0" applyNumberFormat="1" applyFont="1" applyFill="1" applyBorder="1" applyAlignment="1">
      <alignment/>
    </xf>
    <xf numFmtId="0" fontId="5" fillId="2" borderId="2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2" borderId="16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3" fillId="2" borderId="16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22" xfId="0" applyNumberFormat="1" applyFont="1" applyFill="1" applyBorder="1" applyAlignment="1">
      <alignment horizontal="left"/>
    </xf>
    <xf numFmtId="0" fontId="3" fillId="2" borderId="21" xfId="0" applyFont="1" applyFill="1" applyBorder="1" applyAlignment="1">
      <alignment horizontal="center"/>
    </xf>
    <xf numFmtId="0" fontId="17" fillId="2" borderId="8" xfId="0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0" fontId="5" fillId="2" borderId="9" xfId="0" applyNumberFormat="1" applyFont="1" applyFill="1" applyBorder="1" applyAlignment="1">
      <alignment/>
    </xf>
    <xf numFmtId="0" fontId="3" fillId="2" borderId="2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5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3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0" fontId="18" fillId="2" borderId="12" xfId="0" applyFont="1" applyFill="1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172" fontId="0" fillId="2" borderId="24" xfId="0" applyNumberFormat="1" applyFill="1" applyBorder="1" applyAlignment="1">
      <alignment horizontal="center"/>
    </xf>
    <xf numFmtId="172" fontId="18" fillId="2" borderId="24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0" borderId="25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172" fontId="2" fillId="2" borderId="24" xfId="0" applyNumberFormat="1" applyFont="1" applyFill="1" applyBorder="1" applyAlignment="1">
      <alignment horizontal="center"/>
    </xf>
    <xf numFmtId="172" fontId="3" fillId="2" borderId="24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172" fontId="0" fillId="2" borderId="12" xfId="0" applyNumberFormat="1" applyFill="1" applyBorder="1" applyAlignment="1">
      <alignment horizontal="center"/>
    </xf>
    <xf numFmtId="172" fontId="3" fillId="2" borderId="12" xfId="0" applyNumberFormat="1" applyFont="1" applyFill="1" applyBorder="1" applyAlignment="1">
      <alignment horizontal="center"/>
    </xf>
    <xf numFmtId="172" fontId="19" fillId="2" borderId="24" xfId="0" applyNumberFormat="1" applyFont="1" applyFill="1" applyBorder="1" applyAlignment="1">
      <alignment horizontal="center"/>
    </xf>
    <xf numFmtId="0" fontId="19" fillId="2" borderId="0" xfId="0" applyFont="1" applyFill="1" applyAlignment="1">
      <alignment/>
    </xf>
    <xf numFmtId="0" fontId="3" fillId="2" borderId="0" xfId="0" applyFont="1" applyFill="1" applyBorder="1" applyAlignment="1">
      <alignment wrapText="1"/>
    </xf>
    <xf numFmtId="172" fontId="2" fillId="2" borderId="0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right"/>
    </xf>
    <xf numFmtId="172" fontId="2" fillId="2" borderId="17" xfId="0" applyNumberFormat="1" applyFont="1" applyFill="1" applyBorder="1" applyAlignment="1">
      <alignment horizontal="center" wrapText="1"/>
    </xf>
    <xf numFmtId="172" fontId="2" fillId="2" borderId="19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right"/>
    </xf>
    <xf numFmtId="172" fontId="2" fillId="2" borderId="13" xfId="0" applyNumberFormat="1" applyFont="1" applyFill="1" applyBorder="1" applyAlignment="1">
      <alignment horizontal="center" wrapText="1"/>
    </xf>
    <xf numFmtId="172" fontId="2" fillId="2" borderId="18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/>
    </xf>
    <xf numFmtId="172" fontId="2" fillId="2" borderId="13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172" fontId="2" fillId="2" borderId="19" xfId="0" applyNumberFormat="1" applyFont="1" applyFill="1" applyBorder="1" applyAlignment="1">
      <alignment horizontal="center" wrapText="1"/>
    </xf>
    <xf numFmtId="172" fontId="2" fillId="2" borderId="18" xfId="0" applyNumberFormat="1" applyFont="1" applyFill="1" applyBorder="1" applyAlignment="1">
      <alignment horizontal="center" wrapText="1"/>
    </xf>
    <xf numFmtId="0" fontId="2" fillId="2" borderId="27" xfId="0" applyFont="1" applyFill="1" applyBorder="1" applyAlignment="1">
      <alignment/>
    </xf>
    <xf numFmtId="0" fontId="3" fillId="2" borderId="28" xfId="0" applyFont="1" applyFill="1" applyBorder="1" applyAlignment="1">
      <alignment wrapText="1"/>
    </xf>
    <xf numFmtId="0" fontId="3" fillId="2" borderId="29" xfId="0" applyFont="1" applyFill="1" applyBorder="1" applyAlignment="1">
      <alignment wrapText="1"/>
    </xf>
    <xf numFmtId="49" fontId="3" fillId="2" borderId="27" xfId="0" applyNumberFormat="1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172" fontId="2" fillId="2" borderId="27" xfId="0" applyNumberFormat="1" applyFont="1" applyFill="1" applyBorder="1" applyAlignment="1">
      <alignment horizontal="center"/>
    </xf>
    <xf numFmtId="1" fontId="2" fillId="2" borderId="27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20" fillId="2" borderId="1" xfId="0" applyFont="1" applyFill="1" applyBorder="1" applyAlignment="1">
      <alignment horizontal="center"/>
    </xf>
    <xf numFmtId="172" fontId="15" fillId="2" borderId="27" xfId="0" applyNumberFormat="1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14" fillId="2" borderId="0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72" fontId="16" fillId="2" borderId="27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6" fillId="2" borderId="3" xfId="0" applyFont="1" applyFill="1" applyBorder="1" applyAlignment="1">
      <alignment horizontal="center"/>
    </xf>
    <xf numFmtId="172" fontId="14" fillId="2" borderId="27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27" fillId="2" borderId="3" xfId="0" applyFont="1" applyFill="1" applyBorder="1" applyAlignment="1">
      <alignment horizontal="center"/>
    </xf>
    <xf numFmtId="172" fontId="13" fillId="2" borderId="27" xfId="0" applyNumberFormat="1" applyFont="1" applyFill="1" applyBorder="1" applyAlignment="1">
      <alignment horizontal="center"/>
    </xf>
    <xf numFmtId="0" fontId="13" fillId="2" borderId="0" xfId="0" applyFont="1" applyFill="1" applyAlignment="1">
      <alignment/>
    </xf>
    <xf numFmtId="0" fontId="20" fillId="2" borderId="3" xfId="0" applyFont="1" applyFill="1" applyBorder="1" applyAlignment="1">
      <alignment horizontal="center"/>
    </xf>
    <xf numFmtId="1" fontId="13" fillId="2" borderId="19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2" fillId="2" borderId="3" xfId="0" applyFont="1" applyFill="1" applyBorder="1" applyAlignment="1">
      <alignment/>
    </xf>
    <xf numFmtId="172" fontId="15" fillId="2" borderId="14" xfId="0" applyNumberFormat="1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172" fontId="16" fillId="2" borderId="14" xfId="0" applyNumberFormat="1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0" xfId="0" applyFont="1" applyFill="1" applyAlignment="1">
      <alignment horizontal="right"/>
    </xf>
    <xf numFmtId="0" fontId="20" fillId="2" borderId="2" xfId="0" applyFont="1" applyFill="1" applyBorder="1" applyAlignment="1">
      <alignment horizontal="center"/>
    </xf>
    <xf numFmtId="0" fontId="29" fillId="0" borderId="23" xfId="0" applyFont="1" applyBorder="1" applyAlignment="1">
      <alignment shrinkToFit="1"/>
    </xf>
    <xf numFmtId="0" fontId="29" fillId="0" borderId="17" xfId="0" applyFont="1" applyBorder="1" applyAlignment="1">
      <alignment shrinkToFit="1"/>
    </xf>
    <xf numFmtId="14" fontId="29" fillId="0" borderId="19" xfId="0" applyNumberFormat="1" applyFont="1" applyBorder="1" applyAlignment="1">
      <alignment horizontal="center" shrinkToFit="1"/>
    </xf>
    <xf numFmtId="0" fontId="29" fillId="0" borderId="25" xfId="0" applyFont="1" applyBorder="1" applyAlignment="1">
      <alignment shrinkToFit="1"/>
    </xf>
    <xf numFmtId="0" fontId="29" fillId="0" borderId="13" xfId="0" applyFont="1" applyBorder="1" applyAlignment="1">
      <alignment shrinkToFit="1"/>
    </xf>
    <xf numFmtId="14" fontId="29" fillId="0" borderId="18" xfId="0" applyNumberFormat="1" applyFont="1" applyBorder="1" applyAlignment="1">
      <alignment horizontal="center" shrinkToFit="1"/>
    </xf>
    <xf numFmtId="0" fontId="29" fillId="0" borderId="30" xfId="0" applyFont="1" applyBorder="1" applyAlignment="1">
      <alignment shrinkToFit="1"/>
    </xf>
    <xf numFmtId="0" fontId="29" fillId="0" borderId="31" xfId="0" applyFont="1" applyBorder="1" applyAlignment="1">
      <alignment shrinkToFit="1"/>
    </xf>
    <xf numFmtId="14" fontId="29" fillId="0" borderId="32" xfId="0" applyNumberFormat="1" applyFont="1" applyBorder="1" applyAlignment="1">
      <alignment horizontal="center" shrinkToFit="1"/>
    </xf>
    <xf numFmtId="0" fontId="3" fillId="2" borderId="5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0" borderId="23" xfId="0" applyFont="1" applyBorder="1" applyAlignment="1">
      <alignment shrinkToFit="1"/>
    </xf>
    <xf numFmtId="0" fontId="3" fillId="0" borderId="17" xfId="0" applyFont="1" applyBorder="1" applyAlignment="1">
      <alignment shrinkToFit="1"/>
    </xf>
    <xf numFmtId="0" fontId="3" fillId="0" borderId="19" xfId="0" applyFont="1" applyBorder="1" applyAlignment="1">
      <alignment horizontal="center" shrinkToFit="1"/>
    </xf>
    <xf numFmtId="0" fontId="3" fillId="0" borderId="19" xfId="0" applyFont="1" applyBorder="1" applyAlignment="1">
      <alignment shrinkToFit="1"/>
    </xf>
    <xf numFmtId="0" fontId="30" fillId="0" borderId="25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8" xfId="0" applyFont="1" applyBorder="1" applyAlignment="1">
      <alignment horizontal="center"/>
    </xf>
    <xf numFmtId="0" fontId="30" fillId="0" borderId="18" xfId="0" applyFont="1" applyBorder="1" applyAlignment="1">
      <alignment/>
    </xf>
    <xf numFmtId="0" fontId="3" fillId="0" borderId="25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8" xfId="0" applyFont="1" applyBorder="1" applyAlignment="1">
      <alignment horizontal="center" shrinkToFit="1"/>
    </xf>
    <xf numFmtId="0" fontId="3" fillId="0" borderId="18" xfId="0" applyFont="1" applyBorder="1" applyAlignment="1">
      <alignment shrinkToFit="1"/>
    </xf>
    <xf numFmtId="0" fontId="3" fillId="0" borderId="18" xfId="0" applyFont="1" applyBorder="1" applyAlignment="1">
      <alignment/>
    </xf>
    <xf numFmtId="0" fontId="3" fillId="0" borderId="27" xfId="0" applyFont="1" applyBorder="1" applyAlignment="1">
      <alignment horizontal="center" shrinkToFit="1"/>
    </xf>
    <xf numFmtId="0" fontId="3" fillId="0" borderId="27" xfId="0" applyFont="1" applyBorder="1" applyAlignment="1">
      <alignment shrinkToFit="1"/>
    </xf>
    <xf numFmtId="176" fontId="3" fillId="0" borderId="19" xfId="0" applyNumberFormat="1" applyFont="1" applyBorder="1" applyAlignment="1">
      <alignment horizontal="center" shrinkToFit="1"/>
    </xf>
    <xf numFmtId="176" fontId="30" fillId="0" borderId="18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 shrinkToFit="1"/>
    </xf>
    <xf numFmtId="176" fontId="3" fillId="0" borderId="18" xfId="0" applyNumberFormat="1" applyFont="1" applyBorder="1" applyAlignment="1">
      <alignment horizontal="center"/>
    </xf>
    <xf numFmtId="0" fontId="3" fillId="0" borderId="30" xfId="0" applyFont="1" applyBorder="1" applyAlignment="1">
      <alignment shrinkToFit="1"/>
    </xf>
    <xf numFmtId="0" fontId="3" fillId="0" borderId="31" xfId="0" applyFont="1" applyBorder="1" applyAlignment="1">
      <alignment shrinkToFit="1"/>
    </xf>
    <xf numFmtId="176" fontId="3" fillId="0" borderId="32" xfId="0" applyNumberFormat="1" applyFont="1" applyBorder="1" applyAlignment="1">
      <alignment horizontal="center" shrinkToFit="1"/>
    </xf>
    <xf numFmtId="0" fontId="30" fillId="0" borderId="23" xfId="0" applyFont="1" applyBorder="1" applyAlignment="1">
      <alignment shrinkToFit="1"/>
    </xf>
    <xf numFmtId="0" fontId="30" fillId="0" borderId="17" xfId="0" applyFont="1" applyBorder="1" applyAlignment="1">
      <alignment shrinkToFit="1"/>
    </xf>
    <xf numFmtId="0" fontId="30" fillId="0" borderId="19" xfId="0" applyFont="1" applyBorder="1" applyAlignment="1">
      <alignment horizontal="center" shrinkToFit="1"/>
    </xf>
    <xf numFmtId="0" fontId="30" fillId="0" borderId="19" xfId="0" applyFont="1" applyBorder="1" applyAlignment="1">
      <alignment shrinkToFit="1"/>
    </xf>
    <xf numFmtId="0" fontId="30" fillId="0" borderId="25" xfId="0" applyFont="1" applyBorder="1" applyAlignment="1">
      <alignment shrinkToFit="1"/>
    </xf>
    <xf numFmtId="0" fontId="30" fillId="0" borderId="13" xfId="0" applyFont="1" applyBorder="1" applyAlignment="1">
      <alignment shrinkToFit="1"/>
    </xf>
    <xf numFmtId="0" fontId="30" fillId="0" borderId="18" xfId="0" applyFont="1" applyBorder="1" applyAlignment="1">
      <alignment horizontal="center" shrinkToFit="1"/>
    </xf>
    <xf numFmtId="0" fontId="30" fillId="0" borderId="18" xfId="0" applyFont="1" applyBorder="1" applyAlignment="1">
      <alignment shrinkToFit="1"/>
    </xf>
    <xf numFmtId="176" fontId="30" fillId="0" borderId="19" xfId="0" applyNumberFormat="1" applyFont="1" applyBorder="1" applyAlignment="1">
      <alignment horizontal="center" shrinkToFit="1"/>
    </xf>
    <xf numFmtId="176" fontId="30" fillId="0" borderId="18" xfId="0" applyNumberFormat="1" applyFont="1" applyBorder="1" applyAlignment="1">
      <alignment horizontal="center" shrinkToFit="1"/>
    </xf>
    <xf numFmtId="0" fontId="3" fillId="2" borderId="28" xfId="0" applyFont="1" applyFill="1" applyBorder="1" applyAlignment="1">
      <alignment horizontal="left" wrapText="1" indent="1"/>
    </xf>
    <xf numFmtId="0" fontId="3" fillId="2" borderId="29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right" vertical="center"/>
    </xf>
    <xf numFmtId="172" fontId="2" fillId="2" borderId="32" xfId="0" applyNumberFormat="1" applyFont="1" applyFill="1" applyBorder="1" applyAlignment="1">
      <alignment horizontal="center" wrapText="1"/>
    </xf>
    <xf numFmtId="172" fontId="2" fillId="2" borderId="32" xfId="0" applyNumberFormat="1" applyFont="1" applyFill="1" applyBorder="1" applyAlignment="1">
      <alignment horizontal="center"/>
    </xf>
    <xf numFmtId="1" fontId="2" fillId="2" borderId="32" xfId="0" applyNumberFormat="1" applyFont="1" applyFill="1" applyBorder="1" applyAlignment="1">
      <alignment horizontal="center"/>
    </xf>
    <xf numFmtId="1" fontId="2" fillId="2" borderId="32" xfId="0" applyNumberFormat="1" applyFont="1" applyFill="1" applyBorder="1" applyAlignment="1">
      <alignment horizontal="center" vertical="center"/>
    </xf>
    <xf numFmtId="1" fontId="13" fillId="2" borderId="32" xfId="0" applyNumberFormat="1" applyFont="1" applyFill="1" applyBorder="1" applyAlignment="1">
      <alignment horizontal="center"/>
    </xf>
    <xf numFmtId="0" fontId="17" fillId="2" borderId="3" xfId="0" applyFont="1" applyFill="1" applyBorder="1" applyAlignment="1">
      <alignment horizontal="left"/>
    </xf>
    <xf numFmtId="0" fontId="17" fillId="2" borderId="11" xfId="0" applyFont="1" applyFill="1" applyBorder="1" applyAlignment="1">
      <alignment horizontal="left"/>
    </xf>
    <xf numFmtId="49" fontId="17" fillId="2" borderId="3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left" vertical="center"/>
    </xf>
    <xf numFmtId="0" fontId="33" fillId="2" borderId="3" xfId="0" applyFont="1" applyFill="1" applyBorder="1" applyAlignment="1">
      <alignment horizontal="left" vertical="center"/>
    </xf>
    <xf numFmtId="0" fontId="34" fillId="2" borderId="3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" fontId="3" fillId="2" borderId="3" xfId="0" applyNumberFormat="1" applyFont="1" applyFill="1" applyBorder="1" applyAlignment="1">
      <alignment horizontal="left"/>
    </xf>
    <xf numFmtId="1" fontId="33" fillId="2" borderId="3" xfId="0" applyNumberFormat="1" applyFont="1" applyFill="1" applyBorder="1" applyAlignment="1">
      <alignment horizontal="left"/>
    </xf>
    <xf numFmtId="1" fontId="34" fillId="2" borderId="3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1" fontId="3" fillId="2" borderId="2" xfId="0" applyNumberFormat="1" applyFont="1" applyFill="1" applyBorder="1" applyAlignment="1">
      <alignment horizontal="left"/>
    </xf>
    <xf numFmtId="1" fontId="33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7" fillId="2" borderId="3" xfId="0" applyFont="1" applyFill="1" applyBorder="1" applyAlignment="1">
      <alignment/>
    </xf>
    <xf numFmtId="0" fontId="17" fillId="2" borderId="11" xfId="0" applyFont="1" applyFill="1" applyBorder="1" applyAlignment="1">
      <alignment/>
    </xf>
    <xf numFmtId="0" fontId="17" fillId="2" borderId="2" xfId="0" applyFont="1" applyFill="1" applyBorder="1" applyAlignment="1">
      <alignment/>
    </xf>
    <xf numFmtId="0" fontId="17" fillId="2" borderId="2" xfId="0" applyFont="1" applyFill="1" applyBorder="1" applyAlignment="1">
      <alignment horizontal="center"/>
    </xf>
    <xf numFmtId="0" fontId="34" fillId="2" borderId="3" xfId="0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/>
    </xf>
    <xf numFmtId="1" fontId="34" fillId="2" borderId="1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33" fillId="2" borderId="3" xfId="0" applyFont="1" applyFill="1" applyBorder="1" applyAlignment="1">
      <alignment horizontal="center"/>
    </xf>
    <xf numFmtId="1" fontId="33" fillId="2" borderId="3" xfId="0" applyNumberFormat="1" applyFont="1" applyFill="1" applyBorder="1" applyAlignment="1">
      <alignment horizontal="center"/>
    </xf>
    <xf numFmtId="0" fontId="34" fillId="2" borderId="18" xfId="0" applyFont="1" applyFill="1" applyBorder="1" applyAlignment="1">
      <alignment horizontal="center"/>
    </xf>
    <xf numFmtId="0" fontId="34" fillId="0" borderId="25" xfId="0" applyFont="1" applyBorder="1" applyAlignment="1">
      <alignment shrinkToFit="1"/>
    </xf>
    <xf numFmtId="0" fontId="34" fillId="0" borderId="13" xfId="0" applyFont="1" applyBorder="1" applyAlignment="1">
      <alignment shrinkToFit="1"/>
    </xf>
    <xf numFmtId="176" fontId="34" fillId="0" borderId="18" xfId="0" applyNumberFormat="1" applyFont="1" applyBorder="1" applyAlignment="1">
      <alignment horizontal="center" shrinkToFit="1"/>
    </xf>
    <xf numFmtId="0" fontId="34" fillId="0" borderId="18" xfId="0" applyFont="1" applyBorder="1" applyAlignment="1">
      <alignment horizontal="center" shrinkToFit="1"/>
    </xf>
    <xf numFmtId="0" fontId="34" fillId="0" borderId="18" xfId="0" applyFont="1" applyBorder="1" applyAlignment="1">
      <alignment shrinkToFit="1"/>
    </xf>
    <xf numFmtId="0" fontId="34" fillId="2" borderId="13" xfId="0" applyFont="1" applyFill="1" applyBorder="1" applyAlignment="1">
      <alignment horizontal="right" vertical="center"/>
    </xf>
    <xf numFmtId="172" fontId="16" fillId="2" borderId="18" xfId="0" applyNumberFormat="1" applyFont="1" applyFill="1" applyBorder="1" applyAlignment="1">
      <alignment horizontal="center" wrapText="1"/>
    </xf>
    <xf numFmtId="172" fontId="16" fillId="2" borderId="18" xfId="0" applyNumberFormat="1" applyFont="1" applyFill="1" applyBorder="1" applyAlignment="1">
      <alignment horizontal="center"/>
    </xf>
    <xf numFmtId="1" fontId="16" fillId="2" borderId="18" xfId="0" applyNumberFormat="1" applyFont="1" applyFill="1" applyBorder="1" applyAlignment="1">
      <alignment horizontal="center"/>
    </xf>
    <xf numFmtId="1" fontId="34" fillId="2" borderId="18" xfId="0" applyNumberFormat="1" applyFont="1" applyFill="1" applyBorder="1" applyAlignment="1">
      <alignment horizontal="center" vertical="center"/>
    </xf>
    <xf numFmtId="1" fontId="16" fillId="2" borderId="18" xfId="0" applyNumberFormat="1" applyFont="1" applyFill="1" applyBorder="1" applyAlignment="1">
      <alignment horizontal="center" vertical="center"/>
    </xf>
    <xf numFmtId="1" fontId="14" fillId="2" borderId="18" xfId="0" applyNumberFormat="1" applyFont="1" applyFill="1" applyBorder="1" applyAlignment="1">
      <alignment horizontal="center"/>
    </xf>
    <xf numFmtId="0" fontId="34" fillId="0" borderId="25" xfId="0" applyFont="1" applyBorder="1" applyAlignment="1">
      <alignment/>
    </xf>
    <xf numFmtId="0" fontId="34" fillId="0" borderId="13" xfId="0" applyFont="1" applyBorder="1" applyAlignment="1">
      <alignment/>
    </xf>
    <xf numFmtId="176" fontId="34" fillId="0" borderId="18" xfId="0" applyNumberFormat="1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8" xfId="0" applyFont="1" applyBorder="1" applyAlignment="1">
      <alignment/>
    </xf>
    <xf numFmtId="0" fontId="3" fillId="0" borderId="32" xfId="0" applyFont="1" applyBorder="1" applyAlignment="1">
      <alignment horizontal="center" shrinkToFit="1"/>
    </xf>
    <xf numFmtId="0" fontId="3" fillId="0" borderId="32" xfId="0" applyFont="1" applyBorder="1" applyAlignment="1">
      <alignment shrinkToFit="1"/>
    </xf>
    <xf numFmtId="172" fontId="16" fillId="2" borderId="32" xfId="0" applyNumberFormat="1" applyFont="1" applyFill="1" applyBorder="1" applyAlignment="1">
      <alignment horizontal="center"/>
    </xf>
    <xf numFmtId="0" fontId="34" fillId="0" borderId="30" xfId="0" applyFont="1" applyBorder="1" applyAlignment="1">
      <alignment shrinkToFit="1"/>
    </xf>
    <xf numFmtId="0" fontId="34" fillId="0" borderId="31" xfId="0" applyFont="1" applyBorder="1" applyAlignment="1">
      <alignment shrinkToFit="1"/>
    </xf>
    <xf numFmtId="176" fontId="34" fillId="0" borderId="32" xfId="0" applyNumberFormat="1" applyFont="1" applyBorder="1" applyAlignment="1">
      <alignment horizontal="center" shrinkToFit="1"/>
    </xf>
    <xf numFmtId="0" fontId="34" fillId="0" borderId="27" xfId="0" applyFont="1" applyBorder="1" applyAlignment="1">
      <alignment horizontal="center" shrinkToFit="1"/>
    </xf>
    <xf numFmtId="0" fontId="34" fillId="0" borderId="27" xfId="0" applyFont="1" applyBorder="1" applyAlignment="1">
      <alignment shrinkToFit="1"/>
    </xf>
    <xf numFmtId="0" fontId="34" fillId="2" borderId="31" xfId="0" applyFont="1" applyFill="1" applyBorder="1" applyAlignment="1">
      <alignment horizontal="right" vertical="center"/>
    </xf>
    <xf numFmtId="172" fontId="16" fillId="2" borderId="32" xfId="0" applyNumberFormat="1" applyFont="1" applyFill="1" applyBorder="1" applyAlignment="1">
      <alignment horizontal="center" wrapText="1"/>
    </xf>
    <xf numFmtId="1" fontId="16" fillId="2" borderId="32" xfId="0" applyNumberFormat="1" applyFont="1" applyFill="1" applyBorder="1" applyAlignment="1">
      <alignment horizontal="center"/>
    </xf>
    <xf numFmtId="1" fontId="16" fillId="2" borderId="32" xfId="0" applyNumberFormat="1" applyFont="1" applyFill="1" applyBorder="1" applyAlignment="1">
      <alignment horizontal="center" vertical="center"/>
    </xf>
    <xf numFmtId="1" fontId="14" fillId="2" borderId="32" xfId="0" applyNumberFormat="1" applyFont="1" applyFill="1" applyBorder="1" applyAlignment="1">
      <alignment horizontal="center"/>
    </xf>
    <xf numFmtId="0" fontId="34" fillId="0" borderId="32" xfId="0" applyFont="1" applyBorder="1" applyAlignment="1">
      <alignment horizontal="center" shrinkToFit="1"/>
    </xf>
    <xf numFmtId="0" fontId="34" fillId="0" borderId="32" xfId="0" applyFont="1" applyBorder="1" applyAlignment="1">
      <alignment shrinkToFit="1"/>
    </xf>
    <xf numFmtId="0" fontId="2" fillId="0" borderId="0" xfId="0" applyFont="1" applyAlignment="1">
      <alignment horizontal="left" vertical="center"/>
    </xf>
    <xf numFmtId="0" fontId="35" fillId="0" borderId="30" xfId="0" applyFont="1" applyBorder="1" applyAlignment="1">
      <alignment shrinkToFit="1"/>
    </xf>
    <xf numFmtId="0" fontId="35" fillId="0" borderId="31" xfId="0" applyFont="1" applyBorder="1" applyAlignment="1">
      <alignment shrinkToFit="1"/>
    </xf>
    <xf numFmtId="176" fontId="35" fillId="0" borderId="32" xfId="0" applyNumberFormat="1" applyFont="1" applyBorder="1" applyAlignment="1">
      <alignment horizontal="center" shrinkToFit="1"/>
    </xf>
    <xf numFmtId="0" fontId="35" fillId="0" borderId="27" xfId="0" applyFont="1" applyBorder="1" applyAlignment="1">
      <alignment horizontal="center" shrinkToFit="1"/>
    </xf>
    <xf numFmtId="0" fontId="35" fillId="0" borderId="27" xfId="0" applyFont="1" applyBorder="1" applyAlignment="1">
      <alignment shrinkToFit="1"/>
    </xf>
    <xf numFmtId="0" fontId="34" fillId="2" borderId="33" xfId="0" applyNumberFormat="1" applyFont="1" applyFill="1" applyBorder="1" applyAlignment="1">
      <alignment horizontal="right"/>
    </xf>
    <xf numFmtId="172" fontId="16" fillId="2" borderId="33" xfId="0" applyNumberFormat="1" applyFont="1" applyFill="1" applyBorder="1" applyAlignment="1">
      <alignment horizontal="center" wrapText="1"/>
    </xf>
    <xf numFmtId="172" fontId="16" fillId="2" borderId="33" xfId="0" applyNumberFormat="1" applyFont="1" applyFill="1" applyBorder="1" applyAlignment="1">
      <alignment horizontal="center"/>
    </xf>
    <xf numFmtId="172" fontId="16" fillId="2" borderId="26" xfId="0" applyNumberFormat="1" applyFont="1" applyFill="1" applyBorder="1" applyAlignment="1">
      <alignment horizontal="center"/>
    </xf>
    <xf numFmtId="1" fontId="16" fillId="2" borderId="26" xfId="0" applyNumberFormat="1" applyFont="1" applyFill="1" applyBorder="1" applyAlignment="1">
      <alignment horizontal="center"/>
    </xf>
    <xf numFmtId="1" fontId="34" fillId="2" borderId="26" xfId="0" applyNumberFormat="1" applyFont="1" applyFill="1" applyBorder="1" applyAlignment="1">
      <alignment horizontal="center" vertical="center"/>
    </xf>
    <xf numFmtId="0" fontId="34" fillId="2" borderId="26" xfId="0" applyFont="1" applyFill="1" applyBorder="1" applyAlignment="1">
      <alignment horizontal="center"/>
    </xf>
    <xf numFmtId="1" fontId="16" fillId="2" borderId="26" xfId="0" applyNumberFormat="1" applyFont="1" applyFill="1" applyBorder="1" applyAlignment="1">
      <alignment horizontal="center" vertical="center"/>
    </xf>
    <xf numFmtId="1" fontId="14" fillId="2" borderId="26" xfId="0" applyNumberFormat="1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35" fillId="0" borderId="25" xfId="0" applyFont="1" applyBorder="1" applyAlignment="1">
      <alignment shrinkToFit="1"/>
    </xf>
    <xf numFmtId="0" fontId="35" fillId="0" borderId="13" xfId="0" applyFont="1" applyBorder="1" applyAlignment="1">
      <alignment shrinkToFit="1"/>
    </xf>
    <xf numFmtId="176" fontId="35" fillId="0" borderId="18" xfId="0" applyNumberFormat="1" applyFont="1" applyBorder="1" applyAlignment="1">
      <alignment horizontal="center" shrinkToFit="1"/>
    </xf>
    <xf numFmtId="0" fontId="35" fillId="0" borderId="18" xfId="0" applyFont="1" applyBorder="1" applyAlignment="1">
      <alignment horizontal="center" shrinkToFit="1"/>
    </xf>
    <xf numFmtId="0" fontId="35" fillId="0" borderId="18" xfId="0" applyFont="1" applyBorder="1" applyAlignment="1">
      <alignment shrinkToFit="1"/>
    </xf>
    <xf numFmtId="0" fontId="34" fillId="2" borderId="13" xfId="0" applyNumberFormat="1" applyFont="1" applyFill="1" applyBorder="1" applyAlignment="1">
      <alignment horizontal="right"/>
    </xf>
    <xf numFmtId="172" fontId="16" fillId="2" borderId="13" xfId="0" applyNumberFormat="1" applyFont="1" applyFill="1" applyBorder="1" applyAlignment="1">
      <alignment horizontal="center" wrapText="1"/>
    </xf>
    <xf numFmtId="172" fontId="16" fillId="2" borderId="13" xfId="0" applyNumberFormat="1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35" fillId="0" borderId="25" xfId="0" applyFont="1" applyBorder="1" applyAlignment="1">
      <alignment/>
    </xf>
    <xf numFmtId="0" fontId="35" fillId="0" borderId="13" xfId="0" applyFont="1" applyBorder="1" applyAlignment="1">
      <alignment/>
    </xf>
    <xf numFmtId="176" fontId="35" fillId="0" borderId="18" xfId="0" applyNumberFormat="1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8" xfId="0" applyFont="1" applyBorder="1" applyAlignment="1">
      <alignment/>
    </xf>
    <xf numFmtId="0" fontId="6" fillId="2" borderId="21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2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1" fillId="2" borderId="6" xfId="0" applyNumberFormat="1" applyFont="1" applyFill="1" applyBorder="1" applyAlignment="1">
      <alignment horizontal="center" vertical="center" wrapText="1"/>
    </xf>
    <xf numFmtId="0" fontId="21" fillId="2" borderId="4" xfId="0" applyNumberFormat="1" applyFont="1" applyFill="1" applyBorder="1" applyAlignment="1">
      <alignment horizontal="center" vertical="center" wrapText="1"/>
    </xf>
    <xf numFmtId="0" fontId="24" fillId="2" borderId="6" xfId="0" applyNumberFormat="1" applyFont="1" applyFill="1" applyBorder="1" applyAlignment="1">
      <alignment horizontal="center" vertical="center" wrapText="1"/>
    </xf>
    <xf numFmtId="0" fontId="24" fillId="2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83"/>
  <sheetViews>
    <sheetView zoomScale="120" zoomScaleNormal="120" workbookViewId="0" topLeftCell="A1">
      <pane xSplit="7" ySplit="6" topLeftCell="BA3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34" activeCellId="1" sqref="B22:D22 B34:D34"/>
    </sheetView>
  </sheetViews>
  <sheetFormatPr defaultColWidth="9.140625" defaultRowHeight="12.75"/>
  <cols>
    <col min="1" max="1" width="5.421875" style="70" customWidth="1"/>
    <col min="2" max="2" width="16.140625" style="6" customWidth="1"/>
    <col min="3" max="3" width="9.421875" style="2" bestFit="1" customWidth="1"/>
    <col min="4" max="4" width="11.421875" style="72" customWidth="1"/>
    <col min="5" max="5" width="8.140625" style="72" customWidth="1"/>
    <col min="6" max="6" width="14.28125" style="72" hidden="1" customWidth="1"/>
    <col min="7" max="7" width="14.57421875" style="72" hidden="1" customWidth="1"/>
    <col min="8" max="17" width="4.7109375" style="6" customWidth="1"/>
    <col min="18" max="18" width="6.7109375" style="66" customWidth="1"/>
    <col min="19" max="19" width="7.140625" style="6" customWidth="1"/>
    <col min="20" max="20" width="12.00390625" style="6" customWidth="1"/>
    <col min="21" max="21" width="5.421875" style="196" customWidth="1"/>
    <col min="22" max="22" width="5.421875" style="200" customWidth="1"/>
    <col min="23" max="38" width="4.7109375" style="6" customWidth="1"/>
    <col min="39" max="39" width="6.421875" style="66" customWidth="1"/>
    <col min="40" max="40" width="7.28125" style="6" customWidth="1"/>
    <col min="41" max="41" width="11.57421875" style="6" customWidth="1"/>
    <col min="42" max="42" width="7.28125" style="6" customWidth="1"/>
    <col min="43" max="43" width="12.8515625" style="6" customWidth="1"/>
    <col min="44" max="44" width="5.421875" style="208" customWidth="1"/>
    <col min="45" max="45" width="5.421875" style="204" customWidth="1"/>
    <col min="46" max="46" width="12.00390625" style="6" customWidth="1"/>
    <col min="47" max="47" width="4.7109375" style="6" customWidth="1"/>
    <col min="48" max="48" width="4.7109375" style="68" customWidth="1"/>
    <col min="49" max="53" width="4.7109375" style="6" customWidth="1"/>
    <col min="54" max="54" width="5.140625" style="6" customWidth="1"/>
    <col min="55" max="56" width="4.7109375" style="68" customWidth="1"/>
    <col min="57" max="60" width="4.7109375" style="6" customWidth="1"/>
    <col min="61" max="61" width="4.7109375" style="69" customWidth="1"/>
    <col min="62" max="62" width="4.7109375" style="6" customWidth="1"/>
    <col min="63" max="64" width="5.140625" style="6" customWidth="1"/>
    <col min="65" max="65" width="6.421875" style="6" customWidth="1"/>
    <col min="66" max="66" width="7.140625" style="6" customWidth="1"/>
    <col min="67" max="67" width="10.8515625" style="6" customWidth="1"/>
    <col min="68" max="68" width="5.7109375" style="208" customWidth="1"/>
    <col min="69" max="74" width="4.7109375" style="6" customWidth="1"/>
    <col min="75" max="76" width="4.7109375" style="4" customWidth="1"/>
    <col min="77" max="78" width="4.7109375" style="6" customWidth="1"/>
    <col min="79" max="79" width="6.00390625" style="6" customWidth="1"/>
    <col min="80" max="86" width="4.7109375" style="6" customWidth="1"/>
    <col min="87" max="87" width="6.140625" style="6" customWidth="1"/>
    <col min="88" max="88" width="7.00390625" style="6" customWidth="1"/>
    <col min="89" max="89" width="7.421875" style="6" bestFit="1" customWidth="1"/>
    <col min="90" max="90" width="8.421875" style="7" bestFit="1" customWidth="1"/>
    <col min="91" max="91" width="12.140625" style="6" customWidth="1"/>
    <col min="92" max="92" width="7.8515625" style="7" customWidth="1"/>
    <col min="93" max="93" width="5.140625" style="208" customWidth="1"/>
    <col min="94" max="94" width="13.00390625" style="6" customWidth="1"/>
    <col min="95" max="100" width="4.7109375" style="6" customWidth="1"/>
    <col min="101" max="101" width="7.8515625" style="6" bestFit="1" customWidth="1"/>
    <col min="102" max="102" width="7.28125" style="6" bestFit="1" customWidth="1"/>
    <col min="103" max="103" width="13.57421875" style="6" customWidth="1"/>
    <col min="104" max="16384" width="9.140625" style="6" customWidth="1"/>
  </cols>
  <sheetData>
    <row r="1" spans="1:103" ht="23.25" customHeight="1">
      <c r="A1" s="1"/>
      <c r="B1" s="377" t="s">
        <v>0</v>
      </c>
      <c r="C1" s="378"/>
      <c r="D1" s="1"/>
      <c r="E1" s="1"/>
      <c r="F1" s="1"/>
      <c r="G1" s="1"/>
      <c r="H1" s="1"/>
      <c r="I1" s="7" t="s">
        <v>353</v>
      </c>
      <c r="J1" s="1"/>
      <c r="K1" s="1"/>
      <c r="L1" s="1"/>
      <c r="M1" s="1"/>
      <c r="N1" s="1"/>
      <c r="O1" s="1"/>
      <c r="P1" s="2"/>
      <c r="Q1" s="2"/>
      <c r="R1" s="1"/>
      <c r="S1" s="1"/>
      <c r="T1" s="1"/>
      <c r="U1" s="192"/>
      <c r="V1" s="197"/>
      <c r="W1" s="1"/>
      <c r="X1" s="7" t="s">
        <v>352</v>
      </c>
      <c r="Y1" s="1"/>
      <c r="Z1" s="1"/>
      <c r="AA1" s="2"/>
      <c r="AB1" s="2"/>
      <c r="AC1" s="1"/>
      <c r="AD1" s="1"/>
      <c r="AE1" s="2"/>
      <c r="AF1" s="2"/>
      <c r="AG1" s="2"/>
      <c r="AH1" s="2"/>
      <c r="AI1" s="2"/>
      <c r="AJ1" s="2"/>
      <c r="AK1" s="2"/>
      <c r="AL1" s="2"/>
      <c r="AM1" s="3"/>
      <c r="AN1" s="4"/>
      <c r="AO1" s="4"/>
      <c r="AP1" s="4"/>
      <c r="AQ1" s="4"/>
      <c r="AR1" s="205"/>
      <c r="AS1" s="201"/>
      <c r="AT1" s="5">
        <v>4.94</v>
      </c>
      <c r="AV1" s="7"/>
      <c r="AW1" s="2"/>
      <c r="AX1" s="2"/>
      <c r="BC1" s="7"/>
      <c r="BD1" s="7"/>
      <c r="BG1" s="2"/>
      <c r="BH1" s="2"/>
      <c r="BI1" s="6"/>
      <c r="BW1" s="6"/>
      <c r="BX1" s="6"/>
      <c r="CN1" s="8"/>
      <c r="CO1" s="213"/>
      <c r="CP1" s="9"/>
      <c r="CQ1" s="9"/>
      <c r="CR1" s="9"/>
      <c r="CS1" s="9"/>
      <c r="CT1" s="9"/>
      <c r="CU1" s="9"/>
      <c r="CV1" s="9" t="s">
        <v>1</v>
      </c>
      <c r="CW1" s="9"/>
      <c r="CX1" s="9"/>
      <c r="CY1" s="9"/>
    </row>
    <row r="2" spans="1:76" ht="15.75" customHeight="1">
      <c r="A2" s="10">
        <v>59</v>
      </c>
      <c r="B2" s="379" t="s">
        <v>361</v>
      </c>
      <c r="C2" s="386"/>
      <c r="D2" s="11"/>
      <c r="E2" s="11"/>
      <c r="F2" s="11"/>
      <c r="G2" s="11"/>
      <c r="H2" s="10"/>
      <c r="I2" s="10"/>
      <c r="J2" s="10"/>
      <c r="K2" s="10"/>
      <c r="L2" s="2"/>
      <c r="M2" s="2"/>
      <c r="N2" s="2"/>
      <c r="O2" s="2"/>
      <c r="P2" s="2"/>
      <c r="Q2" s="2"/>
      <c r="R2" s="3"/>
      <c r="S2" s="2"/>
      <c r="T2" s="2"/>
      <c r="U2" s="193"/>
      <c r="V2" s="7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4"/>
      <c r="AO2" s="4"/>
      <c r="AP2" s="4"/>
      <c r="AQ2" s="4"/>
      <c r="AR2" s="205"/>
      <c r="AS2" s="201"/>
      <c r="AT2" s="4"/>
      <c r="AV2" s="6"/>
      <c r="AW2" s="2"/>
      <c r="AX2" s="2"/>
      <c r="BC2" s="6"/>
      <c r="BD2" s="6"/>
      <c r="BG2" s="2"/>
      <c r="BH2" s="2"/>
      <c r="BI2" s="6"/>
      <c r="BW2" s="6"/>
      <c r="BX2" s="6"/>
    </row>
    <row r="3" spans="1:103" s="18" customFormat="1" ht="15.75" customHeight="1">
      <c r="A3" s="380" t="s">
        <v>2</v>
      </c>
      <c r="B3" s="383" t="s">
        <v>3</v>
      </c>
      <c r="C3" s="372" t="s">
        <v>4</v>
      </c>
      <c r="D3" s="387" t="s">
        <v>5</v>
      </c>
      <c r="E3" s="387" t="s">
        <v>6</v>
      </c>
      <c r="F3" s="383" t="s">
        <v>7</v>
      </c>
      <c r="G3" s="372"/>
      <c r="H3" s="375">
        <v>1</v>
      </c>
      <c r="I3" s="376"/>
      <c r="J3" s="375">
        <v>2</v>
      </c>
      <c r="K3" s="376"/>
      <c r="L3" s="375">
        <v>3</v>
      </c>
      <c r="M3" s="376"/>
      <c r="N3" s="375">
        <v>4</v>
      </c>
      <c r="O3" s="376"/>
      <c r="P3" s="375">
        <v>5</v>
      </c>
      <c r="Q3" s="376"/>
      <c r="R3" s="14"/>
      <c r="S3" s="15"/>
      <c r="T3" s="12"/>
      <c r="U3" s="194"/>
      <c r="V3" s="198"/>
      <c r="W3" s="12">
        <v>5</v>
      </c>
      <c r="X3" s="13"/>
      <c r="Y3" s="375">
        <v>6</v>
      </c>
      <c r="Z3" s="376"/>
      <c r="AA3" s="375">
        <v>7</v>
      </c>
      <c r="AB3" s="376"/>
      <c r="AC3" s="375">
        <v>8</v>
      </c>
      <c r="AD3" s="376"/>
      <c r="AE3" s="375">
        <v>9</v>
      </c>
      <c r="AF3" s="376"/>
      <c r="AG3" s="375">
        <v>10</v>
      </c>
      <c r="AH3" s="376"/>
      <c r="AI3" s="375">
        <v>11</v>
      </c>
      <c r="AJ3" s="376"/>
      <c r="AK3" s="375">
        <v>12</v>
      </c>
      <c r="AL3" s="376"/>
      <c r="AM3" s="14"/>
      <c r="AN3" s="16"/>
      <c r="AO3" s="16"/>
      <c r="AP3" s="16"/>
      <c r="AQ3" s="16"/>
      <c r="AR3" s="206"/>
      <c r="AS3" s="202"/>
      <c r="AT3" s="17"/>
      <c r="AU3" s="375">
        <v>16</v>
      </c>
      <c r="AV3" s="376"/>
      <c r="AW3" s="375">
        <v>9</v>
      </c>
      <c r="AX3" s="376"/>
      <c r="AY3" s="375">
        <v>22</v>
      </c>
      <c r="AZ3" s="376"/>
      <c r="BA3" s="375">
        <v>23</v>
      </c>
      <c r="BB3" s="376"/>
      <c r="BC3" s="375">
        <v>17</v>
      </c>
      <c r="BD3" s="376"/>
      <c r="BE3" s="375">
        <v>18</v>
      </c>
      <c r="BF3" s="376"/>
      <c r="BG3" s="375">
        <v>12</v>
      </c>
      <c r="BH3" s="376"/>
      <c r="BI3" s="375">
        <v>20</v>
      </c>
      <c r="BJ3" s="376"/>
      <c r="BK3" s="375">
        <v>24</v>
      </c>
      <c r="BL3" s="376"/>
      <c r="BM3" s="15"/>
      <c r="BN3" s="15"/>
      <c r="BO3" s="15"/>
      <c r="BP3" s="209"/>
      <c r="BQ3" s="375">
        <v>21</v>
      </c>
      <c r="BR3" s="376"/>
      <c r="BS3" s="375">
        <v>26</v>
      </c>
      <c r="BT3" s="376"/>
      <c r="BU3" s="375">
        <v>27</v>
      </c>
      <c r="BV3" s="376"/>
      <c r="BW3" s="375">
        <v>19</v>
      </c>
      <c r="BX3" s="376"/>
      <c r="BY3" s="375">
        <v>28</v>
      </c>
      <c r="BZ3" s="376"/>
      <c r="CA3" s="375">
        <v>25</v>
      </c>
      <c r="CB3" s="376"/>
      <c r="CC3" s="375">
        <v>29</v>
      </c>
      <c r="CD3" s="376"/>
      <c r="CE3" s="375">
        <v>30</v>
      </c>
      <c r="CF3" s="376"/>
      <c r="CG3" s="375">
        <v>31</v>
      </c>
      <c r="CH3" s="376"/>
      <c r="CI3" s="15"/>
      <c r="CJ3" s="15"/>
      <c r="CK3" s="15"/>
      <c r="CL3" s="15"/>
      <c r="CM3" s="15"/>
      <c r="CN3" s="15"/>
      <c r="CO3" s="209"/>
      <c r="CP3" s="15"/>
      <c r="CQ3" s="15"/>
      <c r="CR3" s="15"/>
      <c r="CS3" s="15"/>
      <c r="CT3" s="15"/>
      <c r="CU3" s="15"/>
      <c r="CV3" s="15"/>
      <c r="CW3" s="15"/>
      <c r="CX3" s="15"/>
      <c r="CY3" s="15"/>
    </row>
    <row r="4" spans="1:103" s="32" customFormat="1" ht="21" customHeight="1">
      <c r="A4" s="381"/>
      <c r="B4" s="384"/>
      <c r="C4" s="373"/>
      <c r="D4" s="388"/>
      <c r="E4" s="388"/>
      <c r="F4" s="390"/>
      <c r="G4" s="391"/>
      <c r="H4" s="394" t="s">
        <v>8</v>
      </c>
      <c r="I4" s="395"/>
      <c r="J4" s="394" t="s">
        <v>9</v>
      </c>
      <c r="K4" s="395"/>
      <c r="L4" s="394" t="s">
        <v>10</v>
      </c>
      <c r="M4" s="395"/>
      <c r="N4" s="394" t="s">
        <v>11</v>
      </c>
      <c r="O4" s="395"/>
      <c r="P4" s="396" t="s">
        <v>31</v>
      </c>
      <c r="Q4" s="395"/>
      <c r="R4" s="19" t="s">
        <v>13</v>
      </c>
      <c r="S4" s="21" t="s">
        <v>14</v>
      </c>
      <c r="T4" s="22" t="s">
        <v>15</v>
      </c>
      <c r="U4" s="398" t="s">
        <v>16</v>
      </c>
      <c r="V4" s="400" t="s">
        <v>17</v>
      </c>
      <c r="W4" s="394" t="s">
        <v>362</v>
      </c>
      <c r="X4" s="402"/>
      <c r="Y4" s="394" t="s">
        <v>18</v>
      </c>
      <c r="Z4" s="395"/>
      <c r="AA4" s="397" t="s">
        <v>19</v>
      </c>
      <c r="AB4" s="395"/>
      <c r="AC4" s="394" t="s">
        <v>20</v>
      </c>
      <c r="AD4" s="395"/>
      <c r="AE4" s="394" t="s">
        <v>21</v>
      </c>
      <c r="AF4" s="395"/>
      <c r="AG4" s="394" t="s">
        <v>22</v>
      </c>
      <c r="AH4" s="395"/>
      <c r="AI4" s="394" t="s">
        <v>23</v>
      </c>
      <c r="AJ4" s="395"/>
      <c r="AK4" s="396" t="s">
        <v>24</v>
      </c>
      <c r="AL4" s="395"/>
      <c r="AM4" s="19" t="s">
        <v>13</v>
      </c>
      <c r="AN4" s="21" t="s">
        <v>25</v>
      </c>
      <c r="AO4" s="21" t="s">
        <v>351</v>
      </c>
      <c r="AP4" s="21" t="s">
        <v>26</v>
      </c>
      <c r="AQ4" s="22" t="s">
        <v>27</v>
      </c>
      <c r="AR4" s="398" t="s">
        <v>28</v>
      </c>
      <c r="AS4" s="400" t="s">
        <v>29</v>
      </c>
      <c r="AT4" s="19" t="s">
        <v>30</v>
      </c>
      <c r="AU4" s="403" t="s">
        <v>32</v>
      </c>
      <c r="AV4" s="404"/>
      <c r="AW4" s="394" t="s">
        <v>33</v>
      </c>
      <c r="AX4" s="395"/>
      <c r="AY4" s="396" t="s">
        <v>34</v>
      </c>
      <c r="AZ4" s="395"/>
      <c r="BA4" s="396" t="s">
        <v>35</v>
      </c>
      <c r="BB4" s="395"/>
      <c r="BC4" s="396" t="s">
        <v>36</v>
      </c>
      <c r="BD4" s="395"/>
      <c r="BE4" s="396" t="s">
        <v>37</v>
      </c>
      <c r="BF4" s="395"/>
      <c r="BG4" s="405" t="s">
        <v>38</v>
      </c>
      <c r="BH4" s="406"/>
      <c r="BI4" s="396" t="s">
        <v>39</v>
      </c>
      <c r="BJ4" s="395"/>
      <c r="BK4" s="396" t="s">
        <v>40</v>
      </c>
      <c r="BL4" s="395"/>
      <c r="BM4" s="19" t="s">
        <v>13</v>
      </c>
      <c r="BN4" s="21" t="s">
        <v>41</v>
      </c>
      <c r="BO4" s="22" t="s">
        <v>42</v>
      </c>
      <c r="BP4" s="398" t="s">
        <v>43</v>
      </c>
      <c r="BQ4" s="396" t="s">
        <v>44</v>
      </c>
      <c r="BR4" s="395"/>
      <c r="BS4" s="396" t="s">
        <v>45</v>
      </c>
      <c r="BT4" s="395"/>
      <c r="BU4" s="396" t="s">
        <v>46</v>
      </c>
      <c r="BV4" s="395"/>
      <c r="BW4" s="396" t="s">
        <v>47</v>
      </c>
      <c r="BX4" s="395"/>
      <c r="BY4" s="403" t="s">
        <v>48</v>
      </c>
      <c r="BZ4" s="395"/>
      <c r="CA4" s="396" t="s">
        <v>49</v>
      </c>
      <c r="CB4" s="395"/>
      <c r="CC4" s="407" t="s">
        <v>50</v>
      </c>
      <c r="CD4" s="408"/>
      <c r="CE4" s="396" t="s">
        <v>51</v>
      </c>
      <c r="CF4" s="395"/>
      <c r="CG4" s="396" t="s">
        <v>52</v>
      </c>
      <c r="CH4" s="395"/>
      <c r="CI4" s="25" t="s">
        <v>13</v>
      </c>
      <c r="CJ4" s="26" t="s">
        <v>53</v>
      </c>
      <c r="CK4" s="27" t="s">
        <v>54</v>
      </c>
      <c r="CL4" s="28" t="s">
        <v>55</v>
      </c>
      <c r="CM4" s="409" t="s">
        <v>56</v>
      </c>
      <c r="CN4" s="29" t="s">
        <v>57</v>
      </c>
      <c r="CO4" s="397" t="s">
        <v>58</v>
      </c>
      <c r="CP4" s="411"/>
      <c r="CQ4" s="396" t="s">
        <v>59</v>
      </c>
      <c r="CR4" s="395"/>
      <c r="CS4" s="396" t="s">
        <v>60</v>
      </c>
      <c r="CT4" s="395"/>
      <c r="CU4" s="396" t="s">
        <v>61</v>
      </c>
      <c r="CV4" s="395"/>
      <c r="CW4" s="24" t="s">
        <v>62</v>
      </c>
      <c r="CX4" s="30" t="s">
        <v>63</v>
      </c>
      <c r="CY4" s="31" t="s">
        <v>64</v>
      </c>
    </row>
    <row r="5" spans="1:103" s="7" customFormat="1" ht="15.75" customHeight="1">
      <c r="A5" s="382"/>
      <c r="B5" s="385"/>
      <c r="C5" s="374"/>
      <c r="D5" s="389"/>
      <c r="E5" s="389"/>
      <c r="F5" s="392"/>
      <c r="G5" s="393"/>
      <c r="H5" s="33">
        <v>6</v>
      </c>
      <c r="I5" s="33"/>
      <c r="J5" s="33">
        <v>8</v>
      </c>
      <c r="K5" s="34"/>
      <c r="L5" s="33">
        <v>4</v>
      </c>
      <c r="M5" s="34"/>
      <c r="N5" s="35">
        <v>5</v>
      </c>
      <c r="O5" s="36"/>
      <c r="P5" s="42">
        <v>5</v>
      </c>
      <c r="Q5" s="42"/>
      <c r="R5" s="39">
        <f>L5+N5+J5+H5+P5</f>
        <v>28</v>
      </c>
      <c r="S5" s="34"/>
      <c r="T5" s="34"/>
      <c r="U5" s="399"/>
      <c r="V5" s="401"/>
      <c r="W5" s="37">
        <v>3</v>
      </c>
      <c r="X5" s="38"/>
      <c r="Y5" s="40">
        <v>2</v>
      </c>
      <c r="Z5" s="40"/>
      <c r="AA5" s="40">
        <v>3</v>
      </c>
      <c r="AB5" s="40"/>
      <c r="AC5" s="40">
        <v>3</v>
      </c>
      <c r="AD5" s="40"/>
      <c r="AE5" s="41">
        <v>2</v>
      </c>
      <c r="AF5" s="41"/>
      <c r="AG5" s="41">
        <v>3</v>
      </c>
      <c r="AH5" s="41"/>
      <c r="AI5" s="41">
        <v>3</v>
      </c>
      <c r="AJ5" s="41"/>
      <c r="AK5" s="41">
        <v>4</v>
      </c>
      <c r="AL5" s="41"/>
      <c r="AM5" s="41">
        <f>AK5+AI5+AG5+AE5+AC5+AA5+Y5+W5</f>
        <v>23</v>
      </c>
      <c r="AN5" s="41"/>
      <c r="AO5" s="41"/>
      <c r="AP5" s="41">
        <f>AM5+R5</f>
        <v>51</v>
      </c>
      <c r="AQ5" s="41"/>
      <c r="AR5" s="399"/>
      <c r="AS5" s="401"/>
      <c r="AT5" s="41"/>
      <c r="AU5" s="43">
        <v>2</v>
      </c>
      <c r="AV5" s="43"/>
      <c r="AW5" s="44">
        <v>2</v>
      </c>
      <c r="AX5" s="40"/>
      <c r="AY5" s="41">
        <v>2</v>
      </c>
      <c r="AZ5" s="41"/>
      <c r="BA5" s="43">
        <v>4</v>
      </c>
      <c r="BB5" s="36"/>
      <c r="BC5" s="45">
        <v>4</v>
      </c>
      <c r="BD5" s="43"/>
      <c r="BE5" s="1">
        <v>6</v>
      </c>
      <c r="BF5" s="43"/>
      <c r="BG5" s="41">
        <v>3</v>
      </c>
      <c r="BH5" s="41"/>
      <c r="BI5" s="43">
        <v>4</v>
      </c>
      <c r="BJ5" s="43"/>
      <c r="BK5" s="46">
        <v>4</v>
      </c>
      <c r="BL5" s="43"/>
      <c r="BM5" s="39">
        <f>BK5+BI5+BG5+BE5+BC5+BA5+AY5+AW5+AU5</f>
        <v>31</v>
      </c>
      <c r="BN5" s="34"/>
      <c r="BO5" s="34"/>
      <c r="BP5" s="399"/>
      <c r="BQ5" s="43">
        <v>3</v>
      </c>
      <c r="BR5" s="43"/>
      <c r="BS5" s="41">
        <v>2</v>
      </c>
      <c r="BT5" s="41"/>
      <c r="BU5" s="41">
        <v>5</v>
      </c>
      <c r="BV5" s="47"/>
      <c r="BW5" s="43">
        <v>3</v>
      </c>
      <c r="BX5" s="43"/>
      <c r="BY5" s="48">
        <v>2</v>
      </c>
      <c r="BZ5" s="41"/>
      <c r="CA5" s="43">
        <v>3</v>
      </c>
      <c r="CB5" s="43"/>
      <c r="CC5" s="41">
        <v>4</v>
      </c>
      <c r="CD5" s="41"/>
      <c r="CE5" s="41">
        <v>4</v>
      </c>
      <c r="CF5" s="41"/>
      <c r="CG5" s="41">
        <v>7</v>
      </c>
      <c r="CH5" s="41"/>
      <c r="CI5" s="49">
        <f>CG5+CE5+CC5+CA5+BY5+BW5+BU5+BS5+BQ5</f>
        <v>33</v>
      </c>
      <c r="CJ5" s="50"/>
      <c r="CK5" s="26"/>
      <c r="CL5" s="51">
        <f>CI5+BM5</f>
        <v>64</v>
      </c>
      <c r="CM5" s="410"/>
      <c r="CN5" s="52">
        <f>CL5+AP5</f>
        <v>115</v>
      </c>
      <c r="CO5" s="214"/>
      <c r="CP5" s="53"/>
      <c r="CQ5" s="41"/>
      <c r="CR5" s="41"/>
      <c r="CS5" s="41"/>
      <c r="CT5" s="41"/>
      <c r="CU5" s="41"/>
      <c r="CV5" s="41"/>
      <c r="CW5" s="41"/>
      <c r="CX5" s="41"/>
      <c r="CY5" s="54"/>
    </row>
    <row r="6" spans="1:103" s="296" customFormat="1" ht="15.75" customHeight="1">
      <c r="A6" s="276"/>
      <c r="B6" s="277"/>
      <c r="C6" s="277"/>
      <c r="D6" s="278"/>
      <c r="E6" s="278"/>
      <c r="F6" s="278"/>
      <c r="G6" s="278"/>
      <c r="H6" s="279" t="s">
        <v>341</v>
      </c>
      <c r="I6" s="280"/>
      <c r="J6" s="279" t="s">
        <v>339</v>
      </c>
      <c r="K6" s="280"/>
      <c r="L6" s="279" t="s">
        <v>334</v>
      </c>
      <c r="M6" s="280"/>
      <c r="N6" s="281" t="s">
        <v>340</v>
      </c>
      <c r="O6" s="282"/>
      <c r="P6" s="280" t="s">
        <v>343</v>
      </c>
      <c r="Q6" s="280"/>
      <c r="R6" s="283"/>
      <c r="S6" s="280"/>
      <c r="T6" s="280"/>
      <c r="U6" s="284"/>
      <c r="V6" s="285"/>
      <c r="W6" s="280" t="s">
        <v>343</v>
      </c>
      <c r="X6" s="280"/>
      <c r="Y6" s="286" t="s">
        <v>199</v>
      </c>
      <c r="Z6" s="287"/>
      <c r="AA6" s="288" t="s">
        <v>165</v>
      </c>
      <c r="AB6" s="287"/>
      <c r="AC6" s="279" t="s">
        <v>194</v>
      </c>
      <c r="AD6" s="280"/>
      <c r="AE6" s="286" t="s">
        <v>345</v>
      </c>
      <c r="AF6" s="287"/>
      <c r="AG6" s="289" t="s">
        <v>194</v>
      </c>
      <c r="AH6" s="289"/>
      <c r="AI6" s="288" t="s">
        <v>349</v>
      </c>
      <c r="AJ6" s="287"/>
      <c r="AK6" s="287" t="s">
        <v>72</v>
      </c>
      <c r="AL6" s="287"/>
      <c r="AM6" s="289"/>
      <c r="AN6" s="289"/>
      <c r="AO6" s="289"/>
      <c r="AP6" s="289"/>
      <c r="AQ6" s="289"/>
      <c r="AR6" s="290"/>
      <c r="AS6" s="291"/>
      <c r="AT6" s="289"/>
      <c r="AU6" s="282" t="s">
        <v>67</v>
      </c>
      <c r="AV6" s="282"/>
      <c r="AW6" s="287" t="s">
        <v>381</v>
      </c>
      <c r="AX6" s="287"/>
      <c r="AY6" s="282" t="s">
        <v>364</v>
      </c>
      <c r="AZ6" s="282"/>
      <c r="BA6" s="282" t="s">
        <v>382</v>
      </c>
      <c r="BB6" s="282"/>
      <c r="BC6" s="282" t="s">
        <v>341</v>
      </c>
      <c r="BD6" s="282"/>
      <c r="BE6" s="282" t="s">
        <v>365</v>
      </c>
      <c r="BF6" s="282"/>
      <c r="BG6" s="292" t="s">
        <v>344</v>
      </c>
      <c r="BH6" s="293"/>
      <c r="BI6" s="282" t="s">
        <v>366</v>
      </c>
      <c r="BJ6" s="282"/>
      <c r="BK6" s="282" t="s">
        <v>377</v>
      </c>
      <c r="BL6" s="282"/>
      <c r="BM6" s="282"/>
      <c r="BN6" s="282"/>
      <c r="BO6" s="289"/>
      <c r="BP6" s="290"/>
      <c r="BQ6" s="282"/>
      <c r="BR6" s="282"/>
      <c r="BS6" s="289"/>
      <c r="BT6" s="289"/>
      <c r="BU6" s="289"/>
      <c r="BV6" s="289"/>
      <c r="BW6" s="282"/>
      <c r="BX6" s="282"/>
      <c r="BY6" s="289"/>
      <c r="BZ6" s="289"/>
      <c r="CA6" s="282"/>
      <c r="CB6" s="294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95"/>
      <c r="CP6" s="288"/>
      <c r="CQ6" s="287"/>
      <c r="CR6" s="288"/>
      <c r="CS6" s="287"/>
      <c r="CT6" s="288"/>
      <c r="CU6" s="287"/>
      <c r="CV6" s="287"/>
      <c r="CW6" s="287"/>
      <c r="CX6" s="287"/>
      <c r="CY6" s="287"/>
    </row>
    <row r="7" spans="1:103" ht="15.75" customHeight="1">
      <c r="A7" s="112">
        <v>1</v>
      </c>
      <c r="B7" s="236" t="s">
        <v>185</v>
      </c>
      <c r="C7" s="237" t="s">
        <v>68</v>
      </c>
      <c r="D7" s="251">
        <v>34571</v>
      </c>
      <c r="E7" s="238" t="s">
        <v>72</v>
      </c>
      <c r="F7" s="239" t="s">
        <v>186</v>
      </c>
      <c r="G7" s="76" t="s">
        <v>73</v>
      </c>
      <c r="H7" s="182">
        <v>6.4</v>
      </c>
      <c r="I7" s="182"/>
      <c r="J7" s="182">
        <v>6.4</v>
      </c>
      <c r="K7" s="182"/>
      <c r="L7" s="182">
        <v>8.2</v>
      </c>
      <c r="M7" s="163"/>
      <c r="N7" s="163">
        <v>5.4</v>
      </c>
      <c r="O7" s="163"/>
      <c r="P7" s="163">
        <v>8</v>
      </c>
      <c r="Q7" s="163"/>
      <c r="R7" s="164">
        <f>P7*P$5+N7*N$5+L7*L$5+J7*J$5+H7*H$5</f>
        <v>189.4</v>
      </c>
      <c r="S7" s="163">
        <f aca="true" t="shared" si="0" ref="S7:S23">R7/R$5</f>
        <v>6.764285714285714</v>
      </c>
      <c r="T7" s="165" t="str">
        <f aca="true" t="shared" si="1" ref="T7:T25">IF(S7&gt;=8.95,"Xuất sắc",IF(S7&gt;=7.95,"Giỏi",IF(S7&gt;=6.95,"Khá",IF(S7&gt;=5.95,"TB khá",IF(S7&gt;=4.95,"Trung bình",IF(S7&gt;=3.95,"Yếu",IF(S7&lt;3.95,"Kém")))))))</f>
        <v>TB khá</v>
      </c>
      <c r="U7" s="166">
        <f>SUM((IF(H7&gt;=5,0,1)),(IF(J7&gt;=5,0,1)),(IF(L7&gt;=5,0,1)),(IF(N7&gt;=5,0,1)),(IF(P7&gt;=5,0,1)))</f>
        <v>0</v>
      </c>
      <c r="V7" s="167">
        <f>SUM((IF(H7&gt;=5,0,$H$5)),(IF(J7&gt;=5,0,$J$5)),(IF(N7&gt;=5,0,$N$5)),(IF(L7&gt;=5,0,$L$5)),(IF(P7&gt;=5,0,$P$5)))</f>
        <v>0</v>
      </c>
      <c r="W7" s="163">
        <v>5.4</v>
      </c>
      <c r="X7" s="163"/>
      <c r="Y7" s="163">
        <v>7.3</v>
      </c>
      <c r="Z7" s="163"/>
      <c r="AA7" s="163">
        <v>6.5</v>
      </c>
      <c r="AB7" s="163"/>
      <c r="AC7" s="163">
        <v>5.3</v>
      </c>
      <c r="AD7" s="163"/>
      <c r="AE7" s="163">
        <v>4.5</v>
      </c>
      <c r="AF7" s="163">
        <v>4.5</v>
      </c>
      <c r="AG7" s="163">
        <v>6</v>
      </c>
      <c r="AH7" s="163"/>
      <c r="AI7" s="163">
        <v>5</v>
      </c>
      <c r="AJ7" s="163"/>
      <c r="AK7" s="163">
        <v>7.9</v>
      </c>
      <c r="AL7" s="163"/>
      <c r="AM7" s="164">
        <f>AK7*AK$5+AI7*AI$5+AG7*AG$5+AE7*AE$5+AC7*AC$5+AA7*AA$5+Y7*Y$5+W7*W$5</f>
        <v>139.8</v>
      </c>
      <c r="AN7" s="163">
        <f aca="true" t="shared" si="2" ref="AN7:AN25">AM7/AM$5</f>
        <v>6.078260869565218</v>
      </c>
      <c r="AO7" s="174" t="str">
        <f aca="true" t="shared" si="3" ref="AO7:AO34">IF(AN7&gt;=8.95,"Xuất sắc",IF(AN7&gt;=7.95,"Giỏi",IF(AN7&gt;=6.95,"Khá",IF(AN7&gt;=5.95,"TB khá",IF(AN7&gt;=4.95,"Trung bình",IF(AN7&gt;=3.95,"Yếu",IF(AN7&lt;3.95,"Kém")))))))</f>
        <v>TB khá</v>
      </c>
      <c r="AP7" s="163">
        <f aca="true" t="shared" si="4" ref="AP7:AP24">(AM7+R7)/AP$5</f>
        <v>6.454901960784315</v>
      </c>
      <c r="AQ7" s="165" t="str">
        <f aca="true" t="shared" si="5" ref="AQ7:AQ25">IF(AP7&gt;=8.95,"Xuất sắc",IF(AP7&gt;=7.95,"Giỏi",IF(AP7&gt;=6.95,"Khá",IF(AP7&gt;=5.95,"TB khá",IF(AP7&gt;=4.95,"Trung bình",IF(AP7&gt;=3.95,"Yếu",IF(AP7&lt;3.95,"Kém")))))))</f>
        <v>TB khá</v>
      </c>
      <c r="AR7" s="166">
        <f>U7+SUM((IF(W7&gt;=5,0,1)),(IF(Y7&gt;=5,0,1)),(IF(AA7&gt;=5,0,1)),(IF(AC7&gt;=5,0,1)),(IF(AE7&gt;=5,0,1)),(IF(AG7&gt;=5,0,1)),(IF(AI7&gt;=5,0,1)),(IF(AK7&gt;=5,0,1)))</f>
        <v>1</v>
      </c>
      <c r="AS7" s="167">
        <f>V7+SUM((IF(W7&gt;=5,0,$W$5)),(IF(Y7&gt;=5,0,$Y$5)),(IF(AA7&gt;=5,0,$AA$5)),(IF(AC7&gt;=5,0,$AC$5)),(IF(AE7&gt;=5,0,$AE$5)),(IF(AG7&gt;=5,0,$AG$5)),(IF(AI7&gt;=5,0,$AI$5)),(IF(AK7&gt;=5,0,$AK$5)))</f>
        <v>2</v>
      </c>
      <c r="AT7" s="112" t="str">
        <f>IF(AP7&lt;3.95,"Thôi học",IF(AP7&lt;4.95,"Ngừng học",IF(AS7&gt;20,"Ngừng học","Lên lớp")))</f>
        <v>Lên lớp</v>
      </c>
      <c r="AU7" s="163">
        <v>6</v>
      </c>
      <c r="AV7" s="163"/>
      <c r="AW7" s="163">
        <v>8</v>
      </c>
      <c r="AX7" s="163"/>
      <c r="AY7" s="163">
        <v>5.3</v>
      </c>
      <c r="AZ7" s="163"/>
      <c r="BA7" s="163">
        <v>5.8</v>
      </c>
      <c r="BB7" s="163"/>
      <c r="BC7" s="163">
        <v>5.8</v>
      </c>
      <c r="BD7" s="163"/>
      <c r="BE7" s="163">
        <v>5.5</v>
      </c>
      <c r="BF7" s="163"/>
      <c r="BG7" s="163">
        <v>6.9</v>
      </c>
      <c r="BH7" s="163"/>
      <c r="BI7" s="163">
        <v>5.8</v>
      </c>
      <c r="BJ7" s="163"/>
      <c r="BK7" s="163">
        <v>6.1</v>
      </c>
      <c r="BL7" s="163"/>
      <c r="BM7" s="164">
        <f>BK7*BK$5+BI7*BI$5+BG7*BG$5+BE7*BE$5+BC7*BC$5+BA7*BA$5+AY7*AY$5+AW7*AW$5+AU7*AU$5</f>
        <v>186.29999999999998</v>
      </c>
      <c r="BN7" s="163">
        <f>BM7/BM$5</f>
        <v>6.009677419354838</v>
      </c>
      <c r="BO7" s="168" t="str">
        <f aca="true" t="shared" si="6" ref="BO7:BO26">IF(BN7&gt;=8.95,"Xuất sắc",IF(BN7&gt;=7.95,"Giỏi",IF(BN7&gt;=6.95,"Khá",IF(BN7&gt;=5.95,"TB khá",IF(BN7&gt;=4.95,"Trung bình",IF(BN7&gt;=3.95,"Yếu",IF(BN7&lt;3.95,"Kém")))))))</f>
        <v>TB khá</v>
      </c>
      <c r="BP7" s="210">
        <f>SUM((IF(AU7&gt;=5,0,1)),(IF(AW7&gt;=5,0,1)),(IF(AY7&gt;=5,0,1)),(IF(BA7&gt;=5,0,1)),(IF(BC7&gt;=5,0,1)),(IF(BE7&gt;=5,0,1)),(IF(BG7&gt;=5,0,1)),(IF(BI7&gt;=5,0,1)),(IF(BK7&gt;=5,0,1)))</f>
        <v>0</v>
      </c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4">
        <f>CG7*CG$5+CE7*CE$5+CC7*CC$5+CA7*CA$5+BY7*BY$5+BW7*BW$5+BU7*BU$5+BS7*BS$5+BQ7*BQ$5</f>
        <v>0</v>
      </c>
      <c r="CJ7" s="163">
        <f aca="true" t="shared" si="7" ref="CJ7:CJ47">CI7/CI$5</f>
        <v>0</v>
      </c>
      <c r="CK7" s="168" t="str">
        <f aca="true" t="shared" si="8" ref="CK7:CK47">IF(CJ7&gt;=8.95,"Xuất sắc",IF(CJ7&gt;=7.95,"Giỏi",IF(CJ7&gt;=6.95,"Khá",IF(CJ7&gt;=5.95,"TB khá",IF(CJ7&gt;=4.95,"Trung bình",IF(CJ7&gt;=3.95,"Yếu",IF(CJ7&lt;3.95,"Kém")))))))</f>
        <v>Kém</v>
      </c>
      <c r="CL7" s="163">
        <f>(CI7+BM7)/CL$5</f>
        <v>2.9109374999999997</v>
      </c>
      <c r="CM7" s="168" t="str">
        <f aca="true" t="shared" si="9" ref="CM7:CM25">IF(CL7&gt;=8.95,"Xuất sắc",IF(CL7&gt;=7.95,"Giỏi",IF(CL7&gt;=6.95,"Khá",IF(CL7&gt;=5.95,"TB khá",IF(CL7&gt;=4.95,"Trung bình",IF(CL7&gt;=3.95,"Yếu",IF(CL7&lt;3.95,"Kém")))))))</f>
        <v>Kém</v>
      </c>
      <c r="CN7" s="163">
        <f aca="true" t="shared" si="10" ref="CN7:CN27">ROUND((CI7+BM7+AM7+R7)/CN$5,1)</f>
        <v>4.5</v>
      </c>
      <c r="CO7" s="210">
        <f aca="true" t="shared" si="11" ref="CO7:CO27">AR7+BP7+SUM((IF(BQ7&gt;=5,0,1)),(IF(BS7&gt;=5,0,1)),(IF(BU7&gt;=5,0,1)),(IF(BW7&gt;=5,0,1)),(IF(BY7&gt;=5,0,1)),(IF(CA7&gt;=5,0,1)),(IF(CC7&gt;=5,0,1)),(IF(CE7&gt;=5,0,1)),(IF(CG7&gt;=5,0,1)))</f>
        <v>10</v>
      </c>
      <c r="CP7" s="163" t="str">
        <f aca="true" t="shared" si="12" ref="CP7:CP24">IF(CL7&lt;3.95,"Thôi học",IF(CN7&lt;4.45,"Thôi học",IF(CO7&gt;=1,"Không đủ","Đủ điều kiện")))</f>
        <v>Thôi học</v>
      </c>
      <c r="CQ7" s="163"/>
      <c r="CR7" s="163"/>
      <c r="CS7" s="163"/>
      <c r="CT7" s="163"/>
      <c r="CU7" s="163"/>
      <c r="CV7" s="163"/>
      <c r="CW7" s="163">
        <f>ROUND((CQ7+CS7+CU7)/3,1)</f>
        <v>0</v>
      </c>
      <c r="CX7" s="163">
        <f>ROUND((CW7+CN7)/2,1)</f>
        <v>2.3</v>
      </c>
      <c r="CY7" s="164" t="str">
        <f>IF(CQ7&lt;5,"Chưa TN",IF(CS7&lt;5,"Chưa TN",IF(CU7&lt;5,"Chưa TN",IF(CX7&lt;5,"Chưa TN",IF(CX7&lt;5.95,"Trung bình",IF(CX7&lt;6.95,"TB khá",IF(CX7&lt;7.95,"Khá",IF(CX7&lt;8.95,"Giỏi","Xuất sắc"))))))))</f>
        <v>Chưa TN</v>
      </c>
    </row>
    <row r="8" spans="1:103" ht="15.75" customHeight="1">
      <c r="A8" s="81">
        <v>2</v>
      </c>
      <c r="B8" s="240" t="s">
        <v>138</v>
      </c>
      <c r="C8" s="241" t="s">
        <v>187</v>
      </c>
      <c r="D8" s="252">
        <v>33785</v>
      </c>
      <c r="E8" s="242" t="s">
        <v>72</v>
      </c>
      <c r="F8" s="243" t="s">
        <v>186</v>
      </c>
      <c r="G8" s="56" t="s">
        <v>71</v>
      </c>
      <c r="H8" s="183">
        <v>6.1</v>
      </c>
      <c r="I8" s="183"/>
      <c r="J8" s="183">
        <v>5.3</v>
      </c>
      <c r="K8" s="183">
        <v>4.8</v>
      </c>
      <c r="L8" s="183">
        <v>5.2</v>
      </c>
      <c r="M8" s="172"/>
      <c r="N8" s="172">
        <v>5.7</v>
      </c>
      <c r="O8" s="172"/>
      <c r="P8" s="172">
        <v>7</v>
      </c>
      <c r="Q8" s="172"/>
      <c r="R8" s="173">
        <f>P8*P$5+N8*N$5+L8*L$5+J8*J$5+H8*H$5</f>
        <v>163.29999999999998</v>
      </c>
      <c r="S8" s="172">
        <f t="shared" si="0"/>
        <v>5.832142857142856</v>
      </c>
      <c r="T8" s="174" t="str">
        <f t="shared" si="1"/>
        <v>Trung bình</v>
      </c>
      <c r="U8" s="175">
        <f>SUM((IF(H8&gt;=5,0,1)),(IF(J8&gt;=5,0,1)),(IF(L8&gt;=5,0,1)),(IF(N8&gt;=5,0,1)),(IF(P8&gt;=5,0,1)))</f>
        <v>0</v>
      </c>
      <c r="V8" s="176">
        <f>SUM((IF(H8&gt;=5,0,$H$5)),(IF(J8&gt;=5,0,$J$5)),(IF(N8&gt;=5,0,$N$5)),(IF(L8&gt;=5,0,$L$5)),(IF(P8&gt;=5,0,$P$5)))</f>
        <v>0</v>
      </c>
      <c r="W8" s="172">
        <v>5.4</v>
      </c>
      <c r="X8" s="172"/>
      <c r="Y8" s="172">
        <v>7.5</v>
      </c>
      <c r="Z8" s="172"/>
      <c r="AA8" s="172">
        <v>6</v>
      </c>
      <c r="AB8" s="172"/>
      <c r="AC8" s="172">
        <v>5.8</v>
      </c>
      <c r="AD8" s="172"/>
      <c r="AE8" s="172">
        <v>8</v>
      </c>
      <c r="AF8" s="172"/>
      <c r="AG8" s="172">
        <v>6</v>
      </c>
      <c r="AH8" s="172"/>
      <c r="AI8" s="172">
        <v>6.4</v>
      </c>
      <c r="AJ8" s="172">
        <v>3.9</v>
      </c>
      <c r="AK8" s="172">
        <v>6.9</v>
      </c>
      <c r="AL8" s="172"/>
      <c r="AM8" s="173">
        <f>AK8*AK$5+AI8*AI$5+AG8*AG$5+AE8*AE$5+AC8*AC$5+AA8*AA$5+Y8*Y$5+W8*W$5</f>
        <v>147.40000000000003</v>
      </c>
      <c r="AN8" s="172">
        <f t="shared" si="2"/>
        <v>6.408695652173915</v>
      </c>
      <c r="AO8" s="174" t="str">
        <f t="shared" si="3"/>
        <v>TB khá</v>
      </c>
      <c r="AP8" s="172">
        <f t="shared" si="4"/>
        <v>6.092156862745099</v>
      </c>
      <c r="AQ8" s="174" t="str">
        <f t="shared" si="5"/>
        <v>TB khá</v>
      </c>
      <c r="AR8" s="175">
        <f>U8+SUM((IF(W8&gt;=5,0,1)),(IF(Y8&gt;=5,0,1)),(IF(AA8&gt;=5,0,1)),(IF(AC8&gt;=5,0,1)),(IF(AE8&gt;=5,0,1)),(IF(AG8&gt;=5,0,1)),(IF(AI8&gt;=5,0,1)),(IF(AK8&gt;=5,0,1)))</f>
        <v>0</v>
      </c>
      <c r="AS8" s="176">
        <f>V8+SUM((IF(W8&gt;=5,0,$W$5)),(IF(Y8&gt;=5,0,$Y$5)),(IF(AA8&gt;=5,0,$AA$5)),(IF(AC8&gt;=5,0,$AC$5)),(IF(AE8&gt;=5,0,$AE$5)),(IF(AG8&gt;=5,0,$AG$5)),(IF(AI8&gt;=5,0,$AI$5)),(IF(AK8&gt;=5,0,$AK$5)))</f>
        <v>0</v>
      </c>
      <c r="AT8" s="81" t="str">
        <f aca="true" t="shared" si="13" ref="AT8:AT24">IF(AP8&lt;3.95,"Thôi học",IF(AP8&lt;4.95,"Ngừng học",IF(AS8&gt;20,"Ngừng học","Lên lớp")))</f>
        <v>Lên lớp</v>
      </c>
      <c r="AU8" s="172">
        <v>5</v>
      </c>
      <c r="AV8" s="172"/>
      <c r="AW8" s="172">
        <v>6.3</v>
      </c>
      <c r="AX8" s="172"/>
      <c r="AY8" s="172">
        <v>5</v>
      </c>
      <c r="AZ8" s="172"/>
      <c r="BA8" s="172">
        <v>6.2</v>
      </c>
      <c r="BB8" s="172"/>
      <c r="BC8" s="172">
        <v>6.8</v>
      </c>
      <c r="BD8" s="172"/>
      <c r="BE8" s="172">
        <v>5.8</v>
      </c>
      <c r="BF8" s="172"/>
      <c r="BG8" s="172">
        <v>6.7</v>
      </c>
      <c r="BH8" s="172"/>
      <c r="BI8" s="172">
        <v>7</v>
      </c>
      <c r="BJ8" s="172"/>
      <c r="BK8" s="172">
        <v>6</v>
      </c>
      <c r="BL8" s="172"/>
      <c r="BM8" s="173">
        <f>BK8*BK$5+BI8*BI$5+BG8*BG$5+BE8*BE$5+BC8*BC$5+BA8*BA$5+AY8*AY$5+AW8*AW$5+AU8*AU$5</f>
        <v>191.5</v>
      </c>
      <c r="BN8" s="172">
        <f>BM8/BM$5</f>
        <v>6.17741935483871</v>
      </c>
      <c r="BO8" s="177" t="str">
        <f t="shared" si="6"/>
        <v>TB khá</v>
      </c>
      <c r="BP8" s="211">
        <f>SUM((IF(AU8&gt;=5,0,1)),(IF(AW8&gt;=5,0,1)),(IF(AY8&gt;=5,0,1)),(IF(BA8&gt;=5,0,1)),(IF(BC8&gt;=5,0,1)),(IF(BE8&gt;=5,0,1)),(IF(BG8&gt;=5,0,1)),(IF(BI8&gt;=5,0,1)),(IF(BK8&gt;=5,0,1)))</f>
        <v>0</v>
      </c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3">
        <f>CG8*CG$5+CE8*CE$5+CC8*CC$5+CA8*CA$5+BY8*BY$5+BW8*BW$5+BU8*BU$5+BS8*BS$5+BQ8*BQ$5</f>
        <v>0</v>
      </c>
      <c r="CJ8" s="172">
        <f t="shared" si="7"/>
        <v>0</v>
      </c>
      <c r="CK8" s="177" t="str">
        <f t="shared" si="8"/>
        <v>Kém</v>
      </c>
      <c r="CL8" s="172">
        <f>(CI8+BM8)/CL$5</f>
        <v>2.9921875</v>
      </c>
      <c r="CM8" s="177" t="str">
        <f t="shared" si="9"/>
        <v>Kém</v>
      </c>
      <c r="CN8" s="172">
        <f t="shared" si="10"/>
        <v>4.4</v>
      </c>
      <c r="CO8" s="211">
        <f t="shared" si="11"/>
        <v>9</v>
      </c>
      <c r="CP8" s="172" t="str">
        <f t="shared" si="12"/>
        <v>Thôi học</v>
      </c>
      <c r="CQ8" s="172"/>
      <c r="CR8" s="172"/>
      <c r="CS8" s="172"/>
      <c r="CT8" s="172"/>
      <c r="CU8" s="172"/>
      <c r="CV8" s="172"/>
      <c r="CW8" s="172">
        <f aca="true" t="shared" si="14" ref="CW8:CW24">ROUND((CQ8+CS8+CU8)/3,1)</f>
        <v>0</v>
      </c>
      <c r="CX8" s="172">
        <f aca="true" t="shared" si="15" ref="CX8:CX24">ROUND((CW8+CN8)/2,1)</f>
        <v>2.2</v>
      </c>
      <c r="CY8" s="173" t="str">
        <f>IF(CQ8&lt;5,"Chưa TN",IF(CS8&lt;5,"Chưa TN",IF(CU8&lt;5,"Chưa TN",IF(CX8&lt;5,"Chưa TN",IF(CX8&lt;5.95,"Trung bình",IF(CX8&lt;6.95,"TB khá",IF(CX8&lt;7.95,"Khá",IF(CX8&lt;8.95,"Giỏi","Xuất sắc"))))))))</f>
        <v>Chưa TN</v>
      </c>
    </row>
    <row r="9" spans="1:103" ht="15.75" customHeight="1">
      <c r="A9" s="81">
        <v>3</v>
      </c>
      <c r="B9" s="244" t="s">
        <v>188</v>
      </c>
      <c r="C9" s="245" t="s">
        <v>189</v>
      </c>
      <c r="D9" s="253">
        <v>34434</v>
      </c>
      <c r="E9" s="246" t="s">
        <v>72</v>
      </c>
      <c r="F9" s="247" t="s">
        <v>190</v>
      </c>
      <c r="G9" s="56" t="s">
        <v>77</v>
      </c>
      <c r="H9" s="183">
        <v>5.6</v>
      </c>
      <c r="I9" s="183"/>
      <c r="J9" s="183">
        <v>6</v>
      </c>
      <c r="K9" s="183"/>
      <c r="L9" s="183">
        <v>5.8</v>
      </c>
      <c r="M9" s="172"/>
      <c r="N9" s="172">
        <v>5.4</v>
      </c>
      <c r="O9" s="172"/>
      <c r="P9" s="172">
        <v>7</v>
      </c>
      <c r="Q9" s="172"/>
      <c r="R9" s="173">
        <f aca="true" t="shared" si="16" ref="R9:R47">P9*P$5+N9*N$5+L9*L$5+J9*J$5+H9*H$5</f>
        <v>166.79999999999998</v>
      </c>
      <c r="S9" s="172">
        <f t="shared" si="0"/>
        <v>5.957142857142856</v>
      </c>
      <c r="T9" s="174" t="str">
        <f t="shared" si="1"/>
        <v>TB khá</v>
      </c>
      <c r="U9" s="175">
        <f aca="true" t="shared" si="17" ref="U9:U47">SUM((IF(H9&gt;=5,0,1)),(IF(J9&gt;=5,0,1)),(IF(L9&gt;=5,0,1)),(IF(N9&gt;=5,0,1)),(IF(P9&gt;=5,0,1)))</f>
        <v>0</v>
      </c>
      <c r="V9" s="176">
        <f aca="true" t="shared" si="18" ref="V9:V47">SUM((IF(H9&gt;=5,0,$H$5)),(IF(J9&gt;=5,0,$J$5)),(IF(N9&gt;=5,0,$N$5)),(IF(L9&gt;=5,0,$L$5)),(IF(P9&gt;=5,0,$P$5)))</f>
        <v>0</v>
      </c>
      <c r="W9" s="172">
        <v>5</v>
      </c>
      <c r="X9" s="172"/>
      <c r="Y9" s="172">
        <v>6</v>
      </c>
      <c r="Z9" s="172"/>
      <c r="AA9" s="172">
        <v>6</v>
      </c>
      <c r="AB9" s="172"/>
      <c r="AC9" s="172">
        <v>5.7</v>
      </c>
      <c r="AD9" s="172"/>
      <c r="AE9" s="172">
        <v>5</v>
      </c>
      <c r="AF9" s="172"/>
      <c r="AG9" s="172">
        <v>6.3</v>
      </c>
      <c r="AH9" s="172"/>
      <c r="AI9" s="172">
        <v>5.2</v>
      </c>
      <c r="AJ9" s="172"/>
      <c r="AK9" s="172">
        <v>8</v>
      </c>
      <c r="AL9" s="172"/>
      <c r="AM9" s="173">
        <f aca="true" t="shared" si="19" ref="AM9:AM47">AK9*AK$5+AI9*AI$5+AG9*AG$5+AE9*AE$5+AC9*AC$5+AA9*AA$5+Y9*Y$5+W9*W$5</f>
        <v>138.6</v>
      </c>
      <c r="AN9" s="172">
        <f t="shared" si="2"/>
        <v>6.0260869565217385</v>
      </c>
      <c r="AO9" s="174" t="str">
        <f t="shared" si="3"/>
        <v>TB khá</v>
      </c>
      <c r="AP9" s="172">
        <f>(AM9+R9)/AP$5</f>
        <v>5.988235294117646</v>
      </c>
      <c r="AQ9" s="174" t="str">
        <f t="shared" si="5"/>
        <v>TB khá</v>
      </c>
      <c r="AR9" s="175">
        <f aca="true" t="shared" si="20" ref="AR9:AR27">U9+SUM((IF(W9&gt;=5,0,1)),(IF(Y9&gt;=5,0,1)),(IF(AA9&gt;=5,0,1)),(IF(AC9&gt;=5,0,1)),(IF(AE9&gt;=5,0,1)),(IF(AG9&gt;=5,0,1)),(IF(AI9&gt;=5,0,1)),(IF(AK9&gt;=5,0,1)))</f>
        <v>0</v>
      </c>
      <c r="AS9" s="176">
        <f aca="true" t="shared" si="21" ref="AS9:AS27">V9+SUM((IF(W9&gt;=5,0,$W$5)),(IF(Y9&gt;=5,0,$Y$5)),(IF(AA9&gt;=5,0,$AA$5)),(IF(AC9&gt;=5,0,$AC$5)),(IF(AE9&gt;=5,0,$AE$5)),(IF(AG9&gt;=5,0,$AG$5)),(IF(AI9&gt;=5,0,$AI$5)),(IF(AK9&gt;=5,0,$AK$5)))</f>
        <v>0</v>
      </c>
      <c r="AT9" s="81" t="str">
        <f t="shared" si="13"/>
        <v>Lên lớp</v>
      </c>
      <c r="AU9" s="172">
        <v>5</v>
      </c>
      <c r="AV9" s="172"/>
      <c r="AW9" s="172">
        <v>6.3</v>
      </c>
      <c r="AX9" s="172"/>
      <c r="AY9" s="172">
        <v>5.5</v>
      </c>
      <c r="AZ9" s="172"/>
      <c r="BA9" s="172">
        <v>2.2</v>
      </c>
      <c r="BB9" s="172" t="s">
        <v>335</v>
      </c>
      <c r="BC9" s="172">
        <v>6.4</v>
      </c>
      <c r="BD9" s="172"/>
      <c r="BE9" s="172">
        <v>6</v>
      </c>
      <c r="BF9" s="172"/>
      <c r="BG9" s="172">
        <v>5.7</v>
      </c>
      <c r="BH9" s="172"/>
      <c r="BI9" s="172">
        <v>6</v>
      </c>
      <c r="BJ9" s="172"/>
      <c r="BK9" s="172">
        <v>5.9</v>
      </c>
      <c r="BL9" s="172"/>
      <c r="BM9" s="173">
        <f aca="true" t="shared" si="22" ref="BM9:BM47">BK9*BK$5+BI9*BI$5+BG9*BG$5+BE9*BE$5+BC9*BC$5+BA9*BA$5+AY9*AY$5+AW9*AW$5+AU9*AU$5</f>
        <v>168.70000000000002</v>
      </c>
      <c r="BN9" s="172">
        <f aca="true" t="shared" si="23" ref="BN9:BN47">BM9/BM$5</f>
        <v>5.441935483870968</v>
      </c>
      <c r="BO9" s="177" t="str">
        <f t="shared" si="6"/>
        <v>Trung bình</v>
      </c>
      <c r="BP9" s="211">
        <f aca="true" t="shared" si="24" ref="BP9:BP47">SUM((IF(AU9&gt;=5,0,1)),(IF(AW9&gt;=5,0,1)),(IF(AY9&gt;=5,0,1)),(IF(BA9&gt;=5,0,1)),(IF(BC9&gt;=5,0,1)),(IF(BE9&gt;=5,0,1)),(IF(BG9&gt;=5,0,1)),(IF(BI9&gt;=5,0,1)),(IF(BK9&gt;=5,0,1)))</f>
        <v>1</v>
      </c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3">
        <f>CG9*CG$5+CE9*CE$5+CC9*CC$5+CA9*CA$5+BY9*BY$5+BW9*BW$5+BU9*BU$5+BS9*BS$5+BQ9*BQ$5</f>
        <v>0</v>
      </c>
      <c r="CJ9" s="172">
        <f t="shared" si="7"/>
        <v>0</v>
      </c>
      <c r="CK9" s="177" t="str">
        <f t="shared" si="8"/>
        <v>Kém</v>
      </c>
      <c r="CL9" s="172">
        <f aca="true" t="shared" si="25" ref="CL9:CL27">(CI9+BM9)/CL$5</f>
        <v>2.6359375000000003</v>
      </c>
      <c r="CM9" s="177" t="str">
        <f t="shared" si="9"/>
        <v>Kém</v>
      </c>
      <c r="CN9" s="172">
        <f t="shared" si="10"/>
        <v>4.1</v>
      </c>
      <c r="CO9" s="211">
        <f t="shared" si="11"/>
        <v>10</v>
      </c>
      <c r="CP9" s="172" t="str">
        <f t="shared" si="12"/>
        <v>Thôi học</v>
      </c>
      <c r="CQ9" s="172"/>
      <c r="CR9" s="172"/>
      <c r="CS9" s="172"/>
      <c r="CT9" s="172"/>
      <c r="CU9" s="172"/>
      <c r="CV9" s="172"/>
      <c r="CW9" s="172">
        <f t="shared" si="14"/>
        <v>0</v>
      </c>
      <c r="CX9" s="172">
        <f t="shared" si="15"/>
        <v>2.1</v>
      </c>
      <c r="CY9" s="173" t="str">
        <f aca="true" t="shared" si="26" ref="CY9:CY27">IF(CQ9&lt;5,"Chưa TN",IF(CS9&lt;5,"Chưa TN",IF(CU9&lt;5,"Chưa TN",IF(CX9&lt;5,"Chưa TN",IF(CX9&lt;5.95,"Trung bình",IF(CX9&lt;6.95,"TB khá",IF(CX9&lt;7.95,"Khá",IF(CX9&lt;8.95,"Giỏi","Xuất sắc"))))))))</f>
        <v>Chưa TN</v>
      </c>
    </row>
    <row r="10" spans="1:103" ht="15.75" customHeight="1">
      <c r="A10" s="81">
        <v>4</v>
      </c>
      <c r="B10" s="151" t="s">
        <v>191</v>
      </c>
      <c r="C10" s="152" t="s">
        <v>137</v>
      </c>
      <c r="D10" s="254">
        <v>33671</v>
      </c>
      <c r="E10" s="153" t="s">
        <v>72</v>
      </c>
      <c r="F10" s="248" t="s">
        <v>186</v>
      </c>
      <c r="G10" s="56" t="s">
        <v>77</v>
      </c>
      <c r="H10" s="183">
        <v>5.4</v>
      </c>
      <c r="I10" s="183">
        <v>4.9</v>
      </c>
      <c r="J10" s="183">
        <v>5.2</v>
      </c>
      <c r="K10" s="183"/>
      <c r="L10" s="183">
        <v>3.9</v>
      </c>
      <c r="M10" s="172"/>
      <c r="N10" s="172">
        <v>5.2</v>
      </c>
      <c r="O10" s="172"/>
      <c r="P10" s="172">
        <v>8</v>
      </c>
      <c r="Q10" s="172"/>
      <c r="R10" s="173">
        <f t="shared" si="16"/>
        <v>155.6</v>
      </c>
      <c r="S10" s="172">
        <f t="shared" si="0"/>
        <v>5.557142857142857</v>
      </c>
      <c r="T10" s="174" t="str">
        <f t="shared" si="1"/>
        <v>Trung bình</v>
      </c>
      <c r="U10" s="175">
        <f t="shared" si="17"/>
        <v>1</v>
      </c>
      <c r="V10" s="176">
        <f t="shared" si="18"/>
        <v>4</v>
      </c>
      <c r="W10" s="172">
        <v>6.4</v>
      </c>
      <c r="X10" s="172"/>
      <c r="Y10" s="172">
        <v>6.3</v>
      </c>
      <c r="Z10" s="172"/>
      <c r="AA10" s="172">
        <v>7.5</v>
      </c>
      <c r="AB10" s="172"/>
      <c r="AC10" s="172">
        <v>5</v>
      </c>
      <c r="AD10" s="172"/>
      <c r="AE10" s="172">
        <v>6</v>
      </c>
      <c r="AF10" s="172"/>
      <c r="AG10" s="172">
        <v>5.5</v>
      </c>
      <c r="AH10" s="172"/>
      <c r="AI10" s="172">
        <v>6.5</v>
      </c>
      <c r="AJ10" s="172">
        <v>4.5</v>
      </c>
      <c r="AK10" s="172">
        <v>5.3</v>
      </c>
      <c r="AL10" s="172"/>
      <c r="AM10" s="173">
        <f t="shared" si="19"/>
        <v>138.5</v>
      </c>
      <c r="AN10" s="172">
        <f t="shared" si="2"/>
        <v>6.021739130434782</v>
      </c>
      <c r="AO10" s="174" t="str">
        <f t="shared" si="3"/>
        <v>TB khá</v>
      </c>
      <c r="AP10" s="172">
        <f t="shared" si="4"/>
        <v>5.7666666666666675</v>
      </c>
      <c r="AQ10" s="174" t="str">
        <f t="shared" si="5"/>
        <v>Trung bình</v>
      </c>
      <c r="AR10" s="175">
        <f t="shared" si="20"/>
        <v>1</v>
      </c>
      <c r="AS10" s="176">
        <f t="shared" si="21"/>
        <v>4</v>
      </c>
      <c r="AT10" s="81" t="str">
        <f t="shared" si="13"/>
        <v>Lên lớp</v>
      </c>
      <c r="AU10" s="172">
        <v>5</v>
      </c>
      <c r="AV10" s="172"/>
      <c r="AW10" s="172">
        <v>6.4</v>
      </c>
      <c r="AX10" s="172"/>
      <c r="AY10" s="172">
        <v>6</v>
      </c>
      <c r="AZ10" s="172"/>
      <c r="BA10" s="172">
        <v>5.9</v>
      </c>
      <c r="BB10" s="172"/>
      <c r="BC10" s="172">
        <v>5.9</v>
      </c>
      <c r="BD10" s="172"/>
      <c r="BE10" s="172">
        <v>6</v>
      </c>
      <c r="BF10" s="172"/>
      <c r="BG10" s="172">
        <v>5.9</v>
      </c>
      <c r="BH10" s="172"/>
      <c r="BI10" s="172">
        <v>5.8</v>
      </c>
      <c r="BJ10" s="172"/>
      <c r="BK10" s="172">
        <v>6</v>
      </c>
      <c r="BL10" s="172"/>
      <c r="BM10" s="173">
        <f t="shared" si="22"/>
        <v>182.9</v>
      </c>
      <c r="BN10" s="172">
        <f t="shared" si="23"/>
        <v>5.9</v>
      </c>
      <c r="BO10" s="177" t="str">
        <f t="shared" si="6"/>
        <v>Trung bình</v>
      </c>
      <c r="BP10" s="211">
        <f t="shared" si="24"/>
        <v>0</v>
      </c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3">
        <f aca="true" t="shared" si="27" ref="CI10:CI26">CG10*CG$5+CE10*CE$5+CC10*CC$5+CA10*CA$5+BY10*BY$5+BW10*BW$5+BU10*BU$5+BS10*BS$5+BQ10*BQ$5</f>
        <v>0</v>
      </c>
      <c r="CJ10" s="172">
        <f t="shared" si="7"/>
        <v>0</v>
      </c>
      <c r="CK10" s="177" t="str">
        <f t="shared" si="8"/>
        <v>Kém</v>
      </c>
      <c r="CL10" s="172">
        <f t="shared" si="25"/>
        <v>2.8578125</v>
      </c>
      <c r="CM10" s="177" t="str">
        <f t="shared" si="9"/>
        <v>Kém</v>
      </c>
      <c r="CN10" s="172">
        <f t="shared" si="10"/>
        <v>4.1</v>
      </c>
      <c r="CO10" s="211">
        <f t="shared" si="11"/>
        <v>10</v>
      </c>
      <c r="CP10" s="172" t="str">
        <f t="shared" si="12"/>
        <v>Thôi học</v>
      </c>
      <c r="CQ10" s="172"/>
      <c r="CR10" s="172"/>
      <c r="CS10" s="172"/>
      <c r="CT10" s="172"/>
      <c r="CU10" s="172"/>
      <c r="CV10" s="172"/>
      <c r="CW10" s="172">
        <f t="shared" si="14"/>
        <v>0</v>
      </c>
      <c r="CX10" s="172">
        <f t="shared" si="15"/>
        <v>2.1</v>
      </c>
      <c r="CY10" s="173" t="str">
        <f t="shared" si="26"/>
        <v>Chưa TN</v>
      </c>
    </row>
    <row r="11" spans="1:103" ht="15.75" customHeight="1">
      <c r="A11" s="81">
        <v>5</v>
      </c>
      <c r="B11" s="244" t="s">
        <v>191</v>
      </c>
      <c r="C11" s="245" t="s">
        <v>119</v>
      </c>
      <c r="D11" s="253">
        <v>34603</v>
      </c>
      <c r="E11" s="246" t="s">
        <v>72</v>
      </c>
      <c r="F11" s="247" t="s">
        <v>192</v>
      </c>
      <c r="G11" s="56" t="s">
        <v>71</v>
      </c>
      <c r="H11" s="183">
        <v>5.6</v>
      </c>
      <c r="I11" s="183"/>
      <c r="J11" s="183">
        <v>5.8</v>
      </c>
      <c r="K11" s="183"/>
      <c r="L11" s="183">
        <v>7.7</v>
      </c>
      <c r="M11" s="172"/>
      <c r="N11" s="172">
        <v>5.5</v>
      </c>
      <c r="O11" s="172"/>
      <c r="P11" s="172">
        <v>7</v>
      </c>
      <c r="Q11" s="172"/>
      <c r="R11" s="173">
        <f t="shared" si="16"/>
        <v>173.29999999999998</v>
      </c>
      <c r="S11" s="172">
        <f t="shared" si="0"/>
        <v>6.189285714285714</v>
      </c>
      <c r="T11" s="174" t="str">
        <f t="shared" si="1"/>
        <v>TB khá</v>
      </c>
      <c r="U11" s="175">
        <f t="shared" si="17"/>
        <v>0</v>
      </c>
      <c r="V11" s="176">
        <f t="shared" si="18"/>
        <v>0</v>
      </c>
      <c r="W11" s="172">
        <v>5</v>
      </c>
      <c r="X11" s="172"/>
      <c r="Y11" s="172">
        <v>6.8</v>
      </c>
      <c r="Z11" s="172"/>
      <c r="AA11" s="172">
        <v>7.5</v>
      </c>
      <c r="AB11" s="172"/>
      <c r="AC11" s="172">
        <v>7</v>
      </c>
      <c r="AD11" s="172"/>
      <c r="AE11" s="172">
        <v>6</v>
      </c>
      <c r="AF11" s="172"/>
      <c r="AG11" s="172">
        <v>7</v>
      </c>
      <c r="AH11" s="172"/>
      <c r="AI11" s="172">
        <v>5.5</v>
      </c>
      <c r="AJ11" s="172"/>
      <c r="AK11" s="172">
        <v>6.2</v>
      </c>
      <c r="AL11" s="172"/>
      <c r="AM11" s="173">
        <f t="shared" si="19"/>
        <v>146.4</v>
      </c>
      <c r="AN11" s="172">
        <f t="shared" si="2"/>
        <v>6.365217391304348</v>
      </c>
      <c r="AO11" s="174" t="str">
        <f t="shared" si="3"/>
        <v>TB khá</v>
      </c>
      <c r="AP11" s="172">
        <f t="shared" si="4"/>
        <v>6.268627450980392</v>
      </c>
      <c r="AQ11" s="174" t="str">
        <f t="shared" si="5"/>
        <v>TB khá</v>
      </c>
      <c r="AR11" s="175">
        <f t="shared" si="20"/>
        <v>0</v>
      </c>
      <c r="AS11" s="176">
        <f t="shared" si="21"/>
        <v>0</v>
      </c>
      <c r="AT11" s="81" t="str">
        <f t="shared" si="13"/>
        <v>Lên lớp</v>
      </c>
      <c r="AU11" s="172">
        <v>5</v>
      </c>
      <c r="AV11" s="172"/>
      <c r="AW11" s="172">
        <v>7</v>
      </c>
      <c r="AX11" s="172"/>
      <c r="AY11" s="172">
        <v>6.2</v>
      </c>
      <c r="AZ11" s="172"/>
      <c r="BA11" s="172">
        <v>6.2</v>
      </c>
      <c r="BB11" s="172"/>
      <c r="BC11" s="172">
        <v>6</v>
      </c>
      <c r="BD11" s="172"/>
      <c r="BE11" s="172">
        <v>5.5</v>
      </c>
      <c r="BF11" s="172"/>
      <c r="BG11" s="172">
        <v>6.2</v>
      </c>
      <c r="BH11" s="172"/>
      <c r="BI11" s="172">
        <v>6.3</v>
      </c>
      <c r="BJ11" s="172"/>
      <c r="BK11" s="172">
        <v>4.3</v>
      </c>
      <c r="BL11" s="172"/>
      <c r="BM11" s="173">
        <f t="shared" si="22"/>
        <v>179.20000000000002</v>
      </c>
      <c r="BN11" s="172">
        <f t="shared" si="23"/>
        <v>5.780645161290323</v>
      </c>
      <c r="BO11" s="177" t="str">
        <f t="shared" si="6"/>
        <v>Trung bình</v>
      </c>
      <c r="BP11" s="211">
        <f t="shared" si="24"/>
        <v>1</v>
      </c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3">
        <f t="shared" si="27"/>
        <v>0</v>
      </c>
      <c r="CJ11" s="172">
        <f t="shared" si="7"/>
        <v>0</v>
      </c>
      <c r="CK11" s="177" t="str">
        <f t="shared" si="8"/>
        <v>Kém</v>
      </c>
      <c r="CL11" s="172">
        <f t="shared" si="25"/>
        <v>2.8000000000000003</v>
      </c>
      <c r="CM11" s="177" t="str">
        <f t="shared" si="9"/>
        <v>Kém</v>
      </c>
      <c r="CN11" s="172">
        <f t="shared" si="10"/>
        <v>4.3</v>
      </c>
      <c r="CO11" s="211">
        <f t="shared" si="11"/>
        <v>10</v>
      </c>
      <c r="CP11" s="172" t="str">
        <f t="shared" si="12"/>
        <v>Thôi học</v>
      </c>
      <c r="CQ11" s="172"/>
      <c r="CR11" s="172"/>
      <c r="CS11" s="172"/>
      <c r="CT11" s="172"/>
      <c r="CU11" s="172"/>
      <c r="CV11" s="172"/>
      <c r="CW11" s="172">
        <f t="shared" si="14"/>
        <v>0</v>
      </c>
      <c r="CX11" s="172">
        <f t="shared" si="15"/>
        <v>2.2</v>
      </c>
      <c r="CY11" s="173" t="str">
        <f t="shared" si="26"/>
        <v>Chưa TN</v>
      </c>
    </row>
    <row r="12" spans="1:103" ht="15.75" customHeight="1">
      <c r="A12" s="81">
        <v>6</v>
      </c>
      <c r="B12" s="151" t="s">
        <v>193</v>
      </c>
      <c r="C12" s="152" t="s">
        <v>194</v>
      </c>
      <c r="D12" s="254">
        <v>32916</v>
      </c>
      <c r="E12" s="153" t="s">
        <v>72</v>
      </c>
      <c r="F12" s="248" t="s">
        <v>186</v>
      </c>
      <c r="G12" s="56" t="s">
        <v>71</v>
      </c>
      <c r="H12" s="183">
        <v>5.8</v>
      </c>
      <c r="I12" s="183"/>
      <c r="J12" s="183">
        <v>6</v>
      </c>
      <c r="K12" s="183"/>
      <c r="L12" s="183">
        <v>6.2</v>
      </c>
      <c r="M12" s="172"/>
      <c r="N12" s="172">
        <v>6</v>
      </c>
      <c r="O12" s="172"/>
      <c r="P12" s="172">
        <v>6</v>
      </c>
      <c r="Q12" s="172"/>
      <c r="R12" s="173">
        <f t="shared" si="16"/>
        <v>167.60000000000002</v>
      </c>
      <c r="S12" s="172">
        <f t="shared" si="0"/>
        <v>5.985714285714287</v>
      </c>
      <c r="T12" s="174" t="str">
        <f t="shared" si="1"/>
        <v>TB khá</v>
      </c>
      <c r="U12" s="175">
        <f t="shared" si="17"/>
        <v>0</v>
      </c>
      <c r="V12" s="176">
        <f t="shared" si="18"/>
        <v>0</v>
      </c>
      <c r="W12" s="172">
        <v>5.8</v>
      </c>
      <c r="X12" s="172"/>
      <c r="Y12" s="172">
        <v>6.5</v>
      </c>
      <c r="Z12" s="172"/>
      <c r="AA12" s="172">
        <v>6</v>
      </c>
      <c r="AB12" s="172"/>
      <c r="AC12" s="172">
        <v>5</v>
      </c>
      <c r="AD12" s="172"/>
      <c r="AE12" s="172">
        <v>5</v>
      </c>
      <c r="AF12" s="172"/>
      <c r="AG12" s="172">
        <v>7</v>
      </c>
      <c r="AH12" s="172"/>
      <c r="AI12" s="172">
        <v>5.2</v>
      </c>
      <c r="AJ12" s="172"/>
      <c r="AK12" s="172">
        <v>6.2</v>
      </c>
      <c r="AL12" s="172"/>
      <c r="AM12" s="173">
        <f t="shared" si="19"/>
        <v>134.8</v>
      </c>
      <c r="AN12" s="172">
        <f t="shared" si="2"/>
        <v>5.860869565217392</v>
      </c>
      <c r="AO12" s="174" t="str">
        <f t="shared" si="3"/>
        <v>Trung bình</v>
      </c>
      <c r="AP12" s="172">
        <f t="shared" si="4"/>
        <v>5.929411764705883</v>
      </c>
      <c r="AQ12" s="174" t="str">
        <f t="shared" si="5"/>
        <v>Trung bình</v>
      </c>
      <c r="AR12" s="175">
        <f t="shared" si="20"/>
        <v>0</v>
      </c>
      <c r="AS12" s="176">
        <f t="shared" si="21"/>
        <v>0</v>
      </c>
      <c r="AT12" s="81" t="str">
        <f t="shared" si="13"/>
        <v>Lên lớp</v>
      </c>
      <c r="AU12" s="172">
        <v>6</v>
      </c>
      <c r="AV12" s="172"/>
      <c r="AW12" s="172">
        <v>6</v>
      </c>
      <c r="AX12" s="172"/>
      <c r="AY12" s="172">
        <v>5.4</v>
      </c>
      <c r="AZ12" s="172"/>
      <c r="BA12" s="172">
        <v>6.8</v>
      </c>
      <c r="BB12" s="172"/>
      <c r="BC12" s="172">
        <v>5.7</v>
      </c>
      <c r="BD12" s="172"/>
      <c r="BE12" s="172">
        <v>6.2</v>
      </c>
      <c r="BF12" s="172"/>
      <c r="BG12" s="172">
        <v>7.4</v>
      </c>
      <c r="BH12" s="172"/>
      <c r="BI12" s="172">
        <v>6.3</v>
      </c>
      <c r="BJ12" s="172"/>
      <c r="BK12" s="172">
        <v>6.9</v>
      </c>
      <c r="BL12" s="172"/>
      <c r="BM12" s="173">
        <f t="shared" si="22"/>
        <v>197</v>
      </c>
      <c r="BN12" s="172">
        <f t="shared" si="23"/>
        <v>6.354838709677419</v>
      </c>
      <c r="BO12" s="177" t="str">
        <f t="shared" si="6"/>
        <v>TB khá</v>
      </c>
      <c r="BP12" s="211">
        <f t="shared" si="24"/>
        <v>0</v>
      </c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3">
        <f t="shared" si="27"/>
        <v>0</v>
      </c>
      <c r="CJ12" s="172">
        <f t="shared" si="7"/>
        <v>0</v>
      </c>
      <c r="CK12" s="177" t="str">
        <f t="shared" si="8"/>
        <v>Kém</v>
      </c>
      <c r="CL12" s="172">
        <f t="shared" si="25"/>
        <v>3.078125</v>
      </c>
      <c r="CM12" s="177" t="str">
        <f t="shared" si="9"/>
        <v>Kém</v>
      </c>
      <c r="CN12" s="172">
        <f t="shared" si="10"/>
        <v>4.3</v>
      </c>
      <c r="CO12" s="211">
        <f t="shared" si="11"/>
        <v>9</v>
      </c>
      <c r="CP12" s="172" t="str">
        <f t="shared" si="12"/>
        <v>Thôi học</v>
      </c>
      <c r="CQ12" s="172"/>
      <c r="CR12" s="172"/>
      <c r="CS12" s="172"/>
      <c r="CT12" s="172"/>
      <c r="CU12" s="172"/>
      <c r="CV12" s="172"/>
      <c r="CW12" s="172">
        <f t="shared" si="14"/>
        <v>0</v>
      </c>
      <c r="CX12" s="172">
        <f t="shared" si="15"/>
        <v>2.2</v>
      </c>
      <c r="CY12" s="173" t="str">
        <f t="shared" si="26"/>
        <v>Chưa TN</v>
      </c>
    </row>
    <row r="13" spans="1:103" ht="15.75" customHeight="1">
      <c r="A13" s="81">
        <v>7</v>
      </c>
      <c r="B13" s="151" t="s">
        <v>188</v>
      </c>
      <c r="C13" s="152" t="s">
        <v>195</v>
      </c>
      <c r="D13" s="254">
        <v>33277</v>
      </c>
      <c r="E13" s="153" t="s">
        <v>72</v>
      </c>
      <c r="F13" s="248" t="s">
        <v>186</v>
      </c>
      <c r="G13" s="56" t="s">
        <v>71</v>
      </c>
      <c r="H13" s="183">
        <v>5.7</v>
      </c>
      <c r="I13" s="183">
        <v>4.7</v>
      </c>
      <c r="J13" s="183">
        <v>5.5</v>
      </c>
      <c r="K13" s="183"/>
      <c r="L13" s="183">
        <v>5.2</v>
      </c>
      <c r="M13" s="172"/>
      <c r="N13" s="172">
        <v>5.4</v>
      </c>
      <c r="O13" s="172"/>
      <c r="P13" s="172">
        <v>7</v>
      </c>
      <c r="Q13" s="172"/>
      <c r="R13" s="173">
        <f t="shared" si="16"/>
        <v>161</v>
      </c>
      <c r="S13" s="172">
        <f t="shared" si="0"/>
        <v>5.75</v>
      </c>
      <c r="T13" s="174" t="str">
        <f t="shared" si="1"/>
        <v>Trung bình</v>
      </c>
      <c r="U13" s="175">
        <f t="shared" si="17"/>
        <v>0</v>
      </c>
      <c r="V13" s="176">
        <f t="shared" si="18"/>
        <v>0</v>
      </c>
      <c r="W13" s="172">
        <v>5.2</v>
      </c>
      <c r="X13" s="172">
        <v>4.2</v>
      </c>
      <c r="Y13" s="172">
        <v>6.3</v>
      </c>
      <c r="Z13" s="172"/>
      <c r="AA13" s="172">
        <v>6.5</v>
      </c>
      <c r="AB13" s="172"/>
      <c r="AC13" s="172">
        <v>5.3</v>
      </c>
      <c r="AD13" s="172"/>
      <c r="AE13" s="172">
        <v>5</v>
      </c>
      <c r="AF13" s="172"/>
      <c r="AG13" s="172">
        <v>5.8</v>
      </c>
      <c r="AH13" s="172"/>
      <c r="AI13" s="172">
        <v>5.4</v>
      </c>
      <c r="AJ13" s="172"/>
      <c r="AK13" s="172">
        <v>5.4</v>
      </c>
      <c r="AL13" s="172"/>
      <c r="AM13" s="173">
        <f t="shared" si="19"/>
        <v>128.79999999999998</v>
      </c>
      <c r="AN13" s="172">
        <f t="shared" si="2"/>
        <v>5.6</v>
      </c>
      <c r="AO13" s="174" t="str">
        <f t="shared" si="3"/>
        <v>Trung bình</v>
      </c>
      <c r="AP13" s="172">
        <f t="shared" si="4"/>
        <v>5.68235294117647</v>
      </c>
      <c r="AQ13" s="174" t="str">
        <f t="shared" si="5"/>
        <v>Trung bình</v>
      </c>
      <c r="AR13" s="175">
        <f t="shared" si="20"/>
        <v>0</v>
      </c>
      <c r="AS13" s="176">
        <f t="shared" si="21"/>
        <v>0</v>
      </c>
      <c r="AT13" s="81" t="str">
        <f t="shared" si="13"/>
        <v>Lên lớp</v>
      </c>
      <c r="AU13" s="172">
        <v>5</v>
      </c>
      <c r="AV13" s="172"/>
      <c r="AW13" s="172">
        <v>6.3</v>
      </c>
      <c r="AX13" s="172"/>
      <c r="AY13" s="172">
        <v>5.8</v>
      </c>
      <c r="AZ13" s="172"/>
      <c r="BA13" s="172">
        <v>3.3</v>
      </c>
      <c r="BB13" s="172" t="s">
        <v>335</v>
      </c>
      <c r="BC13" s="172">
        <v>5.7</v>
      </c>
      <c r="BD13" s="172"/>
      <c r="BE13" s="172">
        <v>5.7</v>
      </c>
      <c r="BF13" s="172"/>
      <c r="BG13" s="172">
        <v>6.4</v>
      </c>
      <c r="BH13" s="172"/>
      <c r="BI13" s="172">
        <v>7</v>
      </c>
      <c r="BJ13" s="172"/>
      <c r="BK13" s="172">
        <v>6</v>
      </c>
      <c r="BL13" s="172"/>
      <c r="BM13" s="173">
        <f t="shared" si="22"/>
        <v>175.6</v>
      </c>
      <c r="BN13" s="172">
        <f t="shared" si="23"/>
        <v>5.664516129032258</v>
      </c>
      <c r="BO13" s="177" t="str">
        <f t="shared" si="6"/>
        <v>Trung bình</v>
      </c>
      <c r="BP13" s="211">
        <f t="shared" si="24"/>
        <v>1</v>
      </c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3">
        <f t="shared" si="27"/>
        <v>0</v>
      </c>
      <c r="CJ13" s="172">
        <f t="shared" si="7"/>
        <v>0</v>
      </c>
      <c r="CK13" s="177" t="str">
        <f t="shared" si="8"/>
        <v>Kém</v>
      </c>
      <c r="CL13" s="172">
        <f t="shared" si="25"/>
        <v>2.74375</v>
      </c>
      <c r="CM13" s="177" t="str">
        <f t="shared" si="9"/>
        <v>Kém</v>
      </c>
      <c r="CN13" s="172">
        <f t="shared" si="10"/>
        <v>4</v>
      </c>
      <c r="CO13" s="211">
        <f t="shared" si="11"/>
        <v>10</v>
      </c>
      <c r="CP13" s="172" t="str">
        <f t="shared" si="12"/>
        <v>Thôi học</v>
      </c>
      <c r="CQ13" s="172"/>
      <c r="CR13" s="172"/>
      <c r="CS13" s="172"/>
      <c r="CT13" s="172"/>
      <c r="CU13" s="172"/>
      <c r="CV13" s="172"/>
      <c r="CW13" s="172">
        <f t="shared" si="14"/>
        <v>0</v>
      </c>
      <c r="CX13" s="172">
        <f t="shared" si="15"/>
        <v>2</v>
      </c>
      <c r="CY13" s="173" t="str">
        <f t="shared" si="26"/>
        <v>Chưa TN</v>
      </c>
    </row>
    <row r="14" spans="1:103" ht="15.75" customHeight="1">
      <c r="A14" s="81">
        <v>8</v>
      </c>
      <c r="B14" s="151" t="s">
        <v>196</v>
      </c>
      <c r="C14" s="152" t="s">
        <v>197</v>
      </c>
      <c r="D14" s="254">
        <v>34509</v>
      </c>
      <c r="E14" s="153" t="s">
        <v>72</v>
      </c>
      <c r="F14" s="248" t="s">
        <v>192</v>
      </c>
      <c r="G14" s="56" t="s">
        <v>71</v>
      </c>
      <c r="H14" s="183">
        <v>5.3</v>
      </c>
      <c r="I14" s="183"/>
      <c r="J14" s="183">
        <v>5.3</v>
      </c>
      <c r="K14" s="183"/>
      <c r="L14" s="183">
        <v>5.8</v>
      </c>
      <c r="M14" s="172"/>
      <c r="N14" s="172">
        <v>5.2</v>
      </c>
      <c r="O14" s="172"/>
      <c r="P14" s="172">
        <v>7</v>
      </c>
      <c r="Q14" s="172"/>
      <c r="R14" s="173">
        <f t="shared" si="16"/>
        <v>158.39999999999998</v>
      </c>
      <c r="S14" s="172">
        <f t="shared" si="0"/>
        <v>5.657142857142857</v>
      </c>
      <c r="T14" s="174" t="str">
        <f t="shared" si="1"/>
        <v>Trung bình</v>
      </c>
      <c r="U14" s="175">
        <f t="shared" si="17"/>
        <v>0</v>
      </c>
      <c r="V14" s="176">
        <f t="shared" si="18"/>
        <v>0</v>
      </c>
      <c r="W14" s="172">
        <v>5</v>
      </c>
      <c r="X14" s="172"/>
      <c r="Y14" s="172">
        <v>7</v>
      </c>
      <c r="Z14" s="172"/>
      <c r="AA14" s="172">
        <v>6.3</v>
      </c>
      <c r="AB14" s="172"/>
      <c r="AC14" s="172">
        <v>5.2</v>
      </c>
      <c r="AD14" s="172"/>
      <c r="AE14" s="172">
        <v>5</v>
      </c>
      <c r="AF14" s="172"/>
      <c r="AG14" s="172">
        <v>5.5</v>
      </c>
      <c r="AH14" s="172"/>
      <c r="AI14" s="172">
        <v>7</v>
      </c>
      <c r="AJ14" s="172"/>
      <c r="AK14" s="172">
        <v>6.3</v>
      </c>
      <c r="AL14" s="172"/>
      <c r="AM14" s="173">
        <f t="shared" si="19"/>
        <v>136.20000000000002</v>
      </c>
      <c r="AN14" s="172">
        <f t="shared" si="2"/>
        <v>5.9217391304347835</v>
      </c>
      <c r="AO14" s="174" t="str">
        <f t="shared" si="3"/>
        <v>Trung bình</v>
      </c>
      <c r="AP14" s="172">
        <f t="shared" si="4"/>
        <v>5.776470588235295</v>
      </c>
      <c r="AQ14" s="174" t="str">
        <f t="shared" si="5"/>
        <v>Trung bình</v>
      </c>
      <c r="AR14" s="175">
        <f t="shared" si="20"/>
        <v>0</v>
      </c>
      <c r="AS14" s="176">
        <f t="shared" si="21"/>
        <v>0</v>
      </c>
      <c r="AT14" s="81" t="str">
        <f t="shared" si="13"/>
        <v>Lên lớp</v>
      </c>
      <c r="AU14" s="172">
        <v>9</v>
      </c>
      <c r="AV14" s="172"/>
      <c r="AW14" s="172">
        <v>7.1</v>
      </c>
      <c r="AX14" s="172"/>
      <c r="AY14" s="172">
        <v>5.7</v>
      </c>
      <c r="AZ14" s="172"/>
      <c r="BA14" s="172">
        <v>5.2</v>
      </c>
      <c r="BB14" s="172"/>
      <c r="BC14" s="172">
        <v>6.9</v>
      </c>
      <c r="BD14" s="172"/>
      <c r="BE14" s="172">
        <v>6</v>
      </c>
      <c r="BF14" s="172"/>
      <c r="BG14" s="172">
        <v>5.7</v>
      </c>
      <c r="BH14" s="172"/>
      <c r="BI14" s="172">
        <v>6.7</v>
      </c>
      <c r="BJ14" s="172"/>
      <c r="BK14" s="172">
        <v>5.9</v>
      </c>
      <c r="BL14" s="172"/>
      <c r="BM14" s="173">
        <f t="shared" si="22"/>
        <v>195.5</v>
      </c>
      <c r="BN14" s="172">
        <f t="shared" si="23"/>
        <v>6.306451612903226</v>
      </c>
      <c r="BO14" s="177" t="str">
        <f t="shared" si="6"/>
        <v>TB khá</v>
      </c>
      <c r="BP14" s="211">
        <f t="shared" si="24"/>
        <v>0</v>
      </c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3">
        <f t="shared" si="27"/>
        <v>0</v>
      </c>
      <c r="CJ14" s="172">
        <f t="shared" si="7"/>
        <v>0</v>
      </c>
      <c r="CK14" s="177" t="str">
        <f t="shared" si="8"/>
        <v>Kém</v>
      </c>
      <c r="CL14" s="172">
        <f t="shared" si="25"/>
        <v>3.0546875</v>
      </c>
      <c r="CM14" s="177" t="str">
        <f t="shared" si="9"/>
        <v>Kém</v>
      </c>
      <c r="CN14" s="172">
        <f t="shared" si="10"/>
        <v>4.3</v>
      </c>
      <c r="CO14" s="211">
        <f t="shared" si="11"/>
        <v>9</v>
      </c>
      <c r="CP14" s="172" t="str">
        <f t="shared" si="12"/>
        <v>Thôi học</v>
      </c>
      <c r="CQ14" s="172"/>
      <c r="CR14" s="172"/>
      <c r="CS14" s="172"/>
      <c r="CT14" s="172"/>
      <c r="CU14" s="172"/>
      <c r="CV14" s="172"/>
      <c r="CW14" s="172">
        <f t="shared" si="14"/>
        <v>0</v>
      </c>
      <c r="CX14" s="172">
        <f t="shared" si="15"/>
        <v>2.2</v>
      </c>
      <c r="CY14" s="173" t="str">
        <f t="shared" si="26"/>
        <v>Chưa TN</v>
      </c>
    </row>
    <row r="15" spans="1:103" ht="15.75" customHeight="1">
      <c r="A15" s="81">
        <v>9</v>
      </c>
      <c r="B15" s="244" t="s">
        <v>198</v>
      </c>
      <c r="C15" s="245" t="s">
        <v>199</v>
      </c>
      <c r="D15" s="253">
        <v>34590</v>
      </c>
      <c r="E15" s="246" t="s">
        <v>72</v>
      </c>
      <c r="F15" s="247" t="s">
        <v>186</v>
      </c>
      <c r="G15" s="56" t="s">
        <v>77</v>
      </c>
      <c r="H15" s="183">
        <v>6.1</v>
      </c>
      <c r="I15" s="183"/>
      <c r="J15" s="183">
        <v>5</v>
      </c>
      <c r="K15" s="183">
        <v>4.5</v>
      </c>
      <c r="L15" s="183">
        <v>6.3</v>
      </c>
      <c r="M15" s="172"/>
      <c r="N15" s="172">
        <v>5</v>
      </c>
      <c r="O15" s="172"/>
      <c r="P15" s="172">
        <v>7</v>
      </c>
      <c r="Q15" s="172"/>
      <c r="R15" s="173">
        <f t="shared" si="16"/>
        <v>161.8</v>
      </c>
      <c r="S15" s="172">
        <f t="shared" si="0"/>
        <v>5.778571428571429</v>
      </c>
      <c r="T15" s="174" t="str">
        <f t="shared" si="1"/>
        <v>Trung bình</v>
      </c>
      <c r="U15" s="175">
        <f t="shared" si="17"/>
        <v>0</v>
      </c>
      <c r="V15" s="176">
        <f t="shared" si="18"/>
        <v>0</v>
      </c>
      <c r="W15" s="172"/>
      <c r="X15" s="172" t="s">
        <v>337</v>
      </c>
      <c r="Y15" s="172">
        <v>5.5</v>
      </c>
      <c r="Z15" s="172"/>
      <c r="AA15" s="172"/>
      <c r="AB15" s="172" t="s">
        <v>337</v>
      </c>
      <c r="AC15" s="172">
        <v>6</v>
      </c>
      <c r="AD15" s="172"/>
      <c r="AE15" s="172">
        <v>4</v>
      </c>
      <c r="AF15" s="172">
        <v>3.5</v>
      </c>
      <c r="AG15" s="172">
        <v>5.8</v>
      </c>
      <c r="AH15" s="172"/>
      <c r="AI15" s="172">
        <v>5.7</v>
      </c>
      <c r="AJ15" s="172">
        <v>3.7</v>
      </c>
      <c r="AK15" s="172">
        <v>6</v>
      </c>
      <c r="AL15" s="172"/>
      <c r="AM15" s="173">
        <f t="shared" si="19"/>
        <v>95.5</v>
      </c>
      <c r="AN15" s="172">
        <f t="shared" si="2"/>
        <v>4.1521739130434785</v>
      </c>
      <c r="AO15" s="174" t="str">
        <f t="shared" si="3"/>
        <v>Yếu</v>
      </c>
      <c r="AP15" s="172">
        <f t="shared" si="4"/>
        <v>5.045098039215686</v>
      </c>
      <c r="AQ15" s="174" t="str">
        <f t="shared" si="5"/>
        <v>Trung bình</v>
      </c>
      <c r="AR15" s="175">
        <f t="shared" si="20"/>
        <v>3</v>
      </c>
      <c r="AS15" s="176">
        <f t="shared" si="21"/>
        <v>8</v>
      </c>
      <c r="AT15" s="81" t="str">
        <f t="shared" si="13"/>
        <v>Lên lớp</v>
      </c>
      <c r="AU15" s="172">
        <v>7</v>
      </c>
      <c r="AV15" s="172"/>
      <c r="AW15" s="172">
        <v>4</v>
      </c>
      <c r="AX15" s="172"/>
      <c r="AY15" s="172">
        <v>6</v>
      </c>
      <c r="AZ15" s="172"/>
      <c r="BA15" s="172">
        <v>0</v>
      </c>
      <c r="BB15" s="172" t="s">
        <v>335</v>
      </c>
      <c r="BC15" s="172">
        <v>5.3</v>
      </c>
      <c r="BD15" s="172"/>
      <c r="BE15" s="172">
        <v>5.4</v>
      </c>
      <c r="BF15" s="172"/>
      <c r="BG15" s="172">
        <v>5.5</v>
      </c>
      <c r="BH15" s="172"/>
      <c r="BI15" s="172">
        <v>5.5</v>
      </c>
      <c r="BJ15" s="172"/>
      <c r="BK15" s="172">
        <v>4.1</v>
      </c>
      <c r="BL15" s="172"/>
      <c r="BM15" s="173">
        <f t="shared" si="22"/>
        <v>142.5</v>
      </c>
      <c r="BN15" s="172">
        <f t="shared" si="23"/>
        <v>4.596774193548387</v>
      </c>
      <c r="BO15" s="177" t="str">
        <f t="shared" si="6"/>
        <v>Yếu</v>
      </c>
      <c r="BP15" s="211">
        <f t="shared" si="24"/>
        <v>3</v>
      </c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3">
        <f t="shared" si="27"/>
        <v>0</v>
      </c>
      <c r="CJ15" s="172">
        <f t="shared" si="7"/>
        <v>0</v>
      </c>
      <c r="CK15" s="177" t="str">
        <f t="shared" si="8"/>
        <v>Kém</v>
      </c>
      <c r="CL15" s="172">
        <f t="shared" si="25"/>
        <v>2.2265625</v>
      </c>
      <c r="CM15" s="177" t="str">
        <f t="shared" si="9"/>
        <v>Kém</v>
      </c>
      <c r="CN15" s="172">
        <f t="shared" si="10"/>
        <v>3.5</v>
      </c>
      <c r="CO15" s="211">
        <f t="shared" si="11"/>
        <v>15</v>
      </c>
      <c r="CP15" s="172" t="str">
        <f t="shared" si="12"/>
        <v>Thôi học</v>
      </c>
      <c r="CQ15" s="172"/>
      <c r="CR15" s="172"/>
      <c r="CS15" s="172"/>
      <c r="CT15" s="172"/>
      <c r="CU15" s="172"/>
      <c r="CV15" s="172"/>
      <c r="CW15" s="172">
        <f t="shared" si="14"/>
        <v>0</v>
      </c>
      <c r="CX15" s="172">
        <f t="shared" si="15"/>
        <v>1.8</v>
      </c>
      <c r="CY15" s="173" t="str">
        <f t="shared" si="26"/>
        <v>Chưa TN</v>
      </c>
    </row>
    <row r="16" spans="1:103" ht="15.75" customHeight="1">
      <c r="A16" s="81">
        <v>10</v>
      </c>
      <c r="B16" s="244" t="s">
        <v>202</v>
      </c>
      <c r="C16" s="245" t="s">
        <v>203</v>
      </c>
      <c r="D16" s="253">
        <v>34641</v>
      </c>
      <c r="E16" s="246" t="s">
        <v>72</v>
      </c>
      <c r="F16" s="247" t="s">
        <v>204</v>
      </c>
      <c r="G16" s="56" t="s">
        <v>71</v>
      </c>
      <c r="H16" s="183">
        <v>6</v>
      </c>
      <c r="I16" s="183"/>
      <c r="J16" s="183">
        <v>5.3</v>
      </c>
      <c r="K16" s="183"/>
      <c r="L16" s="183">
        <v>7.5</v>
      </c>
      <c r="M16" s="172"/>
      <c r="N16" s="172">
        <v>6.4</v>
      </c>
      <c r="O16" s="172"/>
      <c r="P16" s="172">
        <v>7</v>
      </c>
      <c r="Q16" s="172"/>
      <c r="R16" s="173">
        <f t="shared" si="16"/>
        <v>175.4</v>
      </c>
      <c r="S16" s="172">
        <f t="shared" si="0"/>
        <v>6.264285714285714</v>
      </c>
      <c r="T16" s="174" t="str">
        <f t="shared" si="1"/>
        <v>TB khá</v>
      </c>
      <c r="U16" s="175">
        <f t="shared" si="17"/>
        <v>0</v>
      </c>
      <c r="V16" s="176">
        <f t="shared" si="18"/>
        <v>0</v>
      </c>
      <c r="W16" s="172">
        <v>6</v>
      </c>
      <c r="X16" s="172"/>
      <c r="Y16" s="172">
        <v>8.5</v>
      </c>
      <c r="Z16" s="172"/>
      <c r="AA16" s="172">
        <v>6.5</v>
      </c>
      <c r="AB16" s="172"/>
      <c r="AC16" s="172">
        <v>5</v>
      </c>
      <c r="AD16" s="172"/>
      <c r="AE16" s="172">
        <v>4</v>
      </c>
      <c r="AF16" s="172">
        <v>4</v>
      </c>
      <c r="AG16" s="172">
        <v>5.7</v>
      </c>
      <c r="AH16" s="172">
        <v>4.7</v>
      </c>
      <c r="AI16" s="172">
        <v>7.4</v>
      </c>
      <c r="AJ16" s="172"/>
      <c r="AK16" s="172">
        <v>6.7</v>
      </c>
      <c r="AL16" s="172"/>
      <c r="AM16" s="173">
        <f t="shared" si="19"/>
        <v>143.6</v>
      </c>
      <c r="AN16" s="172">
        <f t="shared" si="2"/>
        <v>6.243478260869565</v>
      </c>
      <c r="AO16" s="174" t="str">
        <f t="shared" si="3"/>
        <v>TB khá</v>
      </c>
      <c r="AP16" s="172">
        <f t="shared" si="4"/>
        <v>6.254901960784314</v>
      </c>
      <c r="AQ16" s="174" t="str">
        <f t="shared" si="5"/>
        <v>TB khá</v>
      </c>
      <c r="AR16" s="175">
        <f t="shared" si="20"/>
        <v>1</v>
      </c>
      <c r="AS16" s="176">
        <f t="shared" si="21"/>
        <v>2</v>
      </c>
      <c r="AT16" s="81" t="str">
        <f t="shared" si="13"/>
        <v>Lên lớp</v>
      </c>
      <c r="AU16" s="172">
        <v>9</v>
      </c>
      <c r="AV16" s="172"/>
      <c r="AW16" s="172">
        <v>6.3</v>
      </c>
      <c r="AX16" s="172"/>
      <c r="AY16" s="172">
        <v>6</v>
      </c>
      <c r="AZ16" s="172"/>
      <c r="BA16" s="172">
        <v>6.3</v>
      </c>
      <c r="BB16" s="172"/>
      <c r="BC16" s="172">
        <v>6.3</v>
      </c>
      <c r="BD16" s="172"/>
      <c r="BE16" s="172">
        <v>5.8</v>
      </c>
      <c r="BF16" s="172"/>
      <c r="BG16" s="172">
        <v>5.7</v>
      </c>
      <c r="BH16" s="172"/>
      <c r="BI16" s="172">
        <v>6.7</v>
      </c>
      <c r="BJ16" s="172"/>
      <c r="BK16" s="172">
        <v>6</v>
      </c>
      <c r="BL16" s="172"/>
      <c r="BM16" s="173">
        <f t="shared" si="22"/>
        <v>195.7</v>
      </c>
      <c r="BN16" s="172">
        <f t="shared" si="23"/>
        <v>6.312903225806451</v>
      </c>
      <c r="BO16" s="177" t="str">
        <f t="shared" si="6"/>
        <v>TB khá</v>
      </c>
      <c r="BP16" s="211">
        <f t="shared" si="24"/>
        <v>0</v>
      </c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3">
        <f t="shared" si="27"/>
        <v>0</v>
      </c>
      <c r="CJ16" s="172">
        <f t="shared" si="7"/>
        <v>0</v>
      </c>
      <c r="CK16" s="177" t="str">
        <f t="shared" si="8"/>
        <v>Kém</v>
      </c>
      <c r="CL16" s="172">
        <f t="shared" si="25"/>
        <v>3.0578125</v>
      </c>
      <c r="CM16" s="177" t="str">
        <f t="shared" si="9"/>
        <v>Kém</v>
      </c>
      <c r="CN16" s="172">
        <f t="shared" si="10"/>
        <v>4.5</v>
      </c>
      <c r="CO16" s="211">
        <f t="shared" si="11"/>
        <v>10</v>
      </c>
      <c r="CP16" s="172" t="str">
        <f t="shared" si="12"/>
        <v>Thôi học</v>
      </c>
      <c r="CQ16" s="172"/>
      <c r="CR16" s="172"/>
      <c r="CS16" s="172"/>
      <c r="CT16" s="172"/>
      <c r="CU16" s="172"/>
      <c r="CV16" s="172"/>
      <c r="CW16" s="172">
        <f t="shared" si="14"/>
        <v>0</v>
      </c>
      <c r="CX16" s="172">
        <f t="shared" si="15"/>
        <v>2.3</v>
      </c>
      <c r="CY16" s="173" t="str">
        <f t="shared" si="26"/>
        <v>Chưa TN</v>
      </c>
    </row>
    <row r="17" spans="1:103" ht="15.75" customHeight="1">
      <c r="A17" s="81">
        <v>11</v>
      </c>
      <c r="B17" s="244" t="s">
        <v>207</v>
      </c>
      <c r="C17" s="245" t="s">
        <v>208</v>
      </c>
      <c r="D17" s="253">
        <v>34545</v>
      </c>
      <c r="E17" s="246" t="s">
        <v>72</v>
      </c>
      <c r="F17" s="247" t="s">
        <v>209</v>
      </c>
      <c r="G17" s="56" t="s">
        <v>71</v>
      </c>
      <c r="H17" s="183">
        <v>5.7</v>
      </c>
      <c r="I17" s="183"/>
      <c r="J17" s="183">
        <v>5.7</v>
      </c>
      <c r="K17" s="183"/>
      <c r="L17" s="183">
        <v>6.8</v>
      </c>
      <c r="M17" s="172"/>
      <c r="N17" s="172">
        <v>8.4</v>
      </c>
      <c r="O17" s="172"/>
      <c r="P17" s="172">
        <v>8</v>
      </c>
      <c r="Q17" s="172"/>
      <c r="R17" s="173">
        <f t="shared" si="16"/>
        <v>189</v>
      </c>
      <c r="S17" s="172">
        <f t="shared" si="0"/>
        <v>6.75</v>
      </c>
      <c r="T17" s="174" t="str">
        <f t="shared" si="1"/>
        <v>TB khá</v>
      </c>
      <c r="U17" s="175">
        <f t="shared" si="17"/>
        <v>0</v>
      </c>
      <c r="V17" s="176">
        <f t="shared" si="18"/>
        <v>0</v>
      </c>
      <c r="W17" s="172"/>
      <c r="X17" s="172" t="s">
        <v>335</v>
      </c>
      <c r="Y17" s="172">
        <v>6.5</v>
      </c>
      <c r="Z17" s="172"/>
      <c r="AA17" s="172">
        <v>5</v>
      </c>
      <c r="AB17" s="172"/>
      <c r="AC17" s="172">
        <v>3</v>
      </c>
      <c r="AD17" s="172">
        <v>2.5</v>
      </c>
      <c r="AE17" s="172">
        <v>5.5</v>
      </c>
      <c r="AF17" s="172"/>
      <c r="AG17" s="172">
        <v>5</v>
      </c>
      <c r="AH17" s="172"/>
      <c r="AI17" s="172">
        <v>5.2</v>
      </c>
      <c r="AJ17" s="172"/>
      <c r="AK17" s="172">
        <v>4.1</v>
      </c>
      <c r="AL17" s="172"/>
      <c r="AM17" s="173">
        <f t="shared" si="19"/>
        <v>95</v>
      </c>
      <c r="AN17" s="172">
        <f t="shared" si="2"/>
        <v>4.130434782608695</v>
      </c>
      <c r="AO17" s="174" t="str">
        <f t="shared" si="3"/>
        <v>Yếu</v>
      </c>
      <c r="AP17" s="172">
        <f t="shared" si="4"/>
        <v>5.568627450980392</v>
      </c>
      <c r="AQ17" s="174" t="str">
        <f t="shared" si="5"/>
        <v>Trung bình</v>
      </c>
      <c r="AR17" s="175">
        <f t="shared" si="20"/>
        <v>3</v>
      </c>
      <c r="AS17" s="176">
        <f t="shared" si="21"/>
        <v>10</v>
      </c>
      <c r="AT17" s="81" t="str">
        <f t="shared" si="13"/>
        <v>Lên lớp</v>
      </c>
      <c r="AU17" s="172"/>
      <c r="AV17" s="172" t="s">
        <v>337</v>
      </c>
      <c r="AW17" s="172"/>
      <c r="AX17" s="172" t="s">
        <v>337</v>
      </c>
      <c r="AY17" s="172"/>
      <c r="AZ17" s="172" t="s">
        <v>337</v>
      </c>
      <c r="BA17" s="172"/>
      <c r="BB17" s="172" t="s">
        <v>337</v>
      </c>
      <c r="BC17" s="172"/>
      <c r="BD17" s="172" t="s">
        <v>337</v>
      </c>
      <c r="BE17" s="172"/>
      <c r="BF17" s="172" t="s">
        <v>337</v>
      </c>
      <c r="BG17" s="172"/>
      <c r="BH17" s="172" t="s">
        <v>337</v>
      </c>
      <c r="BI17" s="172"/>
      <c r="BJ17" s="172" t="s">
        <v>337</v>
      </c>
      <c r="BK17" s="172"/>
      <c r="BL17" s="172" t="s">
        <v>337</v>
      </c>
      <c r="BM17" s="173">
        <f t="shared" si="22"/>
        <v>0</v>
      </c>
      <c r="BN17" s="172">
        <f t="shared" si="23"/>
        <v>0</v>
      </c>
      <c r="BO17" s="177" t="str">
        <f t="shared" si="6"/>
        <v>Kém</v>
      </c>
      <c r="BP17" s="211">
        <f t="shared" si="24"/>
        <v>9</v>
      </c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3">
        <f t="shared" si="27"/>
        <v>0</v>
      </c>
      <c r="CJ17" s="172">
        <f t="shared" si="7"/>
        <v>0</v>
      </c>
      <c r="CK17" s="177" t="str">
        <f t="shared" si="8"/>
        <v>Kém</v>
      </c>
      <c r="CL17" s="172">
        <f t="shared" si="25"/>
        <v>0</v>
      </c>
      <c r="CM17" s="177" t="str">
        <f t="shared" si="9"/>
        <v>Kém</v>
      </c>
      <c r="CN17" s="172">
        <f t="shared" si="10"/>
        <v>2.5</v>
      </c>
      <c r="CO17" s="211">
        <f t="shared" si="11"/>
        <v>21</v>
      </c>
      <c r="CP17" s="172" t="str">
        <f t="shared" si="12"/>
        <v>Thôi học</v>
      </c>
      <c r="CQ17" s="172"/>
      <c r="CR17" s="172"/>
      <c r="CS17" s="172"/>
      <c r="CT17" s="172"/>
      <c r="CU17" s="172"/>
      <c r="CV17" s="172"/>
      <c r="CW17" s="172">
        <f t="shared" si="14"/>
        <v>0</v>
      </c>
      <c r="CX17" s="172">
        <f t="shared" si="15"/>
        <v>1.3</v>
      </c>
      <c r="CY17" s="173" t="str">
        <f t="shared" si="26"/>
        <v>Chưa TN</v>
      </c>
    </row>
    <row r="18" spans="1:103" ht="15.75" customHeight="1">
      <c r="A18" s="81">
        <v>12</v>
      </c>
      <c r="B18" s="244" t="s">
        <v>138</v>
      </c>
      <c r="C18" s="245" t="s">
        <v>212</v>
      </c>
      <c r="D18" s="253">
        <v>34471</v>
      </c>
      <c r="E18" s="246" t="s">
        <v>72</v>
      </c>
      <c r="F18" s="247" t="s">
        <v>213</v>
      </c>
      <c r="G18" s="56" t="s">
        <v>71</v>
      </c>
      <c r="H18" s="183">
        <v>5.7</v>
      </c>
      <c r="I18" s="183">
        <v>4.7</v>
      </c>
      <c r="J18" s="183">
        <v>6</v>
      </c>
      <c r="K18" s="183"/>
      <c r="L18" s="183">
        <v>6.4</v>
      </c>
      <c r="M18" s="172"/>
      <c r="N18" s="172">
        <v>5.2</v>
      </c>
      <c r="O18" s="172"/>
      <c r="P18" s="172">
        <v>7</v>
      </c>
      <c r="Q18" s="172"/>
      <c r="R18" s="173">
        <f t="shared" si="16"/>
        <v>168.8</v>
      </c>
      <c r="S18" s="172">
        <f t="shared" si="0"/>
        <v>6.028571428571429</v>
      </c>
      <c r="T18" s="174" t="str">
        <f t="shared" si="1"/>
        <v>TB khá</v>
      </c>
      <c r="U18" s="175">
        <f t="shared" si="17"/>
        <v>0</v>
      </c>
      <c r="V18" s="176">
        <f t="shared" si="18"/>
        <v>0</v>
      </c>
      <c r="W18" s="172">
        <v>5.9</v>
      </c>
      <c r="X18" s="172"/>
      <c r="Y18" s="172">
        <v>7</v>
      </c>
      <c r="Z18" s="172"/>
      <c r="AA18" s="172">
        <v>6.8</v>
      </c>
      <c r="AB18" s="172"/>
      <c r="AC18" s="172">
        <v>5</v>
      </c>
      <c r="AD18" s="172"/>
      <c r="AE18" s="172">
        <v>5</v>
      </c>
      <c r="AF18" s="172"/>
      <c r="AG18" s="172">
        <v>6.3</v>
      </c>
      <c r="AH18" s="172"/>
      <c r="AI18" s="172">
        <v>5.5</v>
      </c>
      <c r="AJ18" s="172">
        <v>4.5</v>
      </c>
      <c r="AK18" s="172">
        <v>5.1</v>
      </c>
      <c r="AL18" s="172"/>
      <c r="AM18" s="173">
        <f t="shared" si="19"/>
        <v>132.89999999999998</v>
      </c>
      <c r="AN18" s="172">
        <f t="shared" si="2"/>
        <v>5.778260869565217</v>
      </c>
      <c r="AO18" s="174" t="str">
        <f t="shared" si="3"/>
        <v>Trung bình</v>
      </c>
      <c r="AP18" s="172">
        <f t="shared" si="4"/>
        <v>5.915686274509803</v>
      </c>
      <c r="AQ18" s="174" t="str">
        <f t="shared" si="5"/>
        <v>Trung bình</v>
      </c>
      <c r="AR18" s="175">
        <f t="shared" si="20"/>
        <v>0</v>
      </c>
      <c r="AS18" s="176">
        <f t="shared" si="21"/>
        <v>0</v>
      </c>
      <c r="AT18" s="81" t="str">
        <f t="shared" si="13"/>
        <v>Lên lớp</v>
      </c>
      <c r="AU18" s="172">
        <v>5</v>
      </c>
      <c r="AV18" s="172"/>
      <c r="AW18" s="172">
        <v>6</v>
      </c>
      <c r="AX18" s="172"/>
      <c r="AY18" s="172">
        <v>5.5</v>
      </c>
      <c r="AZ18" s="172"/>
      <c r="BA18" s="172">
        <v>5.4</v>
      </c>
      <c r="BB18" s="172"/>
      <c r="BC18" s="172">
        <v>5.7</v>
      </c>
      <c r="BD18" s="172"/>
      <c r="BE18" s="172">
        <v>6</v>
      </c>
      <c r="BF18" s="172"/>
      <c r="BG18" s="172">
        <v>5.9</v>
      </c>
      <c r="BH18" s="172"/>
      <c r="BI18" s="172">
        <v>5.8</v>
      </c>
      <c r="BJ18" s="172"/>
      <c r="BK18" s="172">
        <v>5.9</v>
      </c>
      <c r="BL18" s="172"/>
      <c r="BM18" s="173">
        <f t="shared" si="22"/>
        <v>177.9</v>
      </c>
      <c r="BN18" s="172">
        <f t="shared" si="23"/>
        <v>5.738709677419355</v>
      </c>
      <c r="BO18" s="177" t="str">
        <f t="shared" si="6"/>
        <v>Trung bình</v>
      </c>
      <c r="BP18" s="211">
        <f t="shared" si="24"/>
        <v>0</v>
      </c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3">
        <f t="shared" si="27"/>
        <v>0</v>
      </c>
      <c r="CJ18" s="172">
        <f t="shared" si="7"/>
        <v>0</v>
      </c>
      <c r="CK18" s="177" t="str">
        <f t="shared" si="8"/>
        <v>Kém</v>
      </c>
      <c r="CL18" s="172">
        <f t="shared" si="25"/>
        <v>2.7796875</v>
      </c>
      <c r="CM18" s="177" t="str">
        <f t="shared" si="9"/>
        <v>Kém</v>
      </c>
      <c r="CN18" s="172">
        <f t="shared" si="10"/>
        <v>4.2</v>
      </c>
      <c r="CO18" s="211">
        <f t="shared" si="11"/>
        <v>9</v>
      </c>
      <c r="CP18" s="172" t="str">
        <f t="shared" si="12"/>
        <v>Thôi học</v>
      </c>
      <c r="CQ18" s="172"/>
      <c r="CR18" s="172"/>
      <c r="CS18" s="172"/>
      <c r="CT18" s="172"/>
      <c r="CU18" s="172"/>
      <c r="CV18" s="172"/>
      <c r="CW18" s="172">
        <f t="shared" si="14"/>
        <v>0</v>
      </c>
      <c r="CX18" s="172">
        <f t="shared" si="15"/>
        <v>2.1</v>
      </c>
      <c r="CY18" s="173" t="str">
        <f t="shared" si="26"/>
        <v>Chưa TN</v>
      </c>
    </row>
    <row r="19" spans="1:103" ht="15.75" customHeight="1">
      <c r="A19" s="81">
        <v>13</v>
      </c>
      <c r="B19" s="244" t="s">
        <v>217</v>
      </c>
      <c r="C19" s="245" t="s">
        <v>165</v>
      </c>
      <c r="D19" s="253">
        <v>34344</v>
      </c>
      <c r="E19" s="246" t="s">
        <v>72</v>
      </c>
      <c r="F19" s="247" t="s">
        <v>218</v>
      </c>
      <c r="G19" s="56" t="s">
        <v>71</v>
      </c>
      <c r="H19" s="183">
        <v>4.2</v>
      </c>
      <c r="I19" s="183">
        <v>4.2</v>
      </c>
      <c r="J19" s="183">
        <v>7.2</v>
      </c>
      <c r="K19" s="183"/>
      <c r="L19" s="183">
        <v>7.7</v>
      </c>
      <c r="M19" s="172"/>
      <c r="N19" s="172"/>
      <c r="O19" s="172" t="s">
        <v>337</v>
      </c>
      <c r="P19" s="172">
        <v>7</v>
      </c>
      <c r="Q19" s="172"/>
      <c r="R19" s="173">
        <f t="shared" si="16"/>
        <v>148.60000000000002</v>
      </c>
      <c r="S19" s="172">
        <f t="shared" si="0"/>
        <v>5.307142857142858</v>
      </c>
      <c r="T19" s="174" t="str">
        <f t="shared" si="1"/>
        <v>Trung bình</v>
      </c>
      <c r="U19" s="175">
        <f t="shared" si="17"/>
        <v>2</v>
      </c>
      <c r="V19" s="176">
        <f t="shared" si="18"/>
        <v>11</v>
      </c>
      <c r="W19" s="172">
        <v>5.5</v>
      </c>
      <c r="X19" s="172"/>
      <c r="Y19" s="172">
        <v>3</v>
      </c>
      <c r="Z19" s="172">
        <v>2.7</v>
      </c>
      <c r="AA19" s="172">
        <v>6</v>
      </c>
      <c r="AB19" s="172"/>
      <c r="AC19" s="172">
        <v>3</v>
      </c>
      <c r="AD19" s="172">
        <v>2.7</v>
      </c>
      <c r="AE19" s="172">
        <v>6</v>
      </c>
      <c r="AF19" s="172"/>
      <c r="AG19" s="172">
        <v>4</v>
      </c>
      <c r="AH19" s="172">
        <v>3</v>
      </c>
      <c r="AI19" s="172">
        <v>5.2</v>
      </c>
      <c r="AJ19" s="172"/>
      <c r="AK19" s="172"/>
      <c r="AL19" s="172" t="s">
        <v>335</v>
      </c>
      <c r="AM19" s="173">
        <f t="shared" si="19"/>
        <v>89.1</v>
      </c>
      <c r="AN19" s="172">
        <f t="shared" si="2"/>
        <v>3.8739130434782605</v>
      </c>
      <c r="AO19" s="174" t="str">
        <f t="shared" si="3"/>
        <v>Kém</v>
      </c>
      <c r="AP19" s="172">
        <f t="shared" si="4"/>
        <v>4.6607843137254905</v>
      </c>
      <c r="AQ19" s="174" t="str">
        <f t="shared" si="5"/>
        <v>Yếu</v>
      </c>
      <c r="AR19" s="175">
        <f t="shared" si="20"/>
        <v>6</v>
      </c>
      <c r="AS19" s="176">
        <f t="shared" si="21"/>
        <v>23</v>
      </c>
      <c r="AT19" s="81" t="str">
        <f t="shared" si="13"/>
        <v>Ngừng học</v>
      </c>
      <c r="AU19" s="172">
        <v>5</v>
      </c>
      <c r="AV19" s="172"/>
      <c r="AW19" s="172">
        <v>4.3</v>
      </c>
      <c r="AX19" s="172"/>
      <c r="AY19" s="172">
        <v>7</v>
      </c>
      <c r="AZ19" s="172"/>
      <c r="BA19" s="172">
        <v>5.8</v>
      </c>
      <c r="BB19" s="172"/>
      <c r="BC19" s="172"/>
      <c r="BD19" s="172" t="s">
        <v>335</v>
      </c>
      <c r="BE19" s="172"/>
      <c r="BF19" s="172" t="s">
        <v>335</v>
      </c>
      <c r="BG19" s="172">
        <v>5.5</v>
      </c>
      <c r="BH19" s="172"/>
      <c r="BI19" s="172">
        <v>5.8</v>
      </c>
      <c r="BJ19" s="172"/>
      <c r="BK19" s="172">
        <v>5</v>
      </c>
      <c r="BL19" s="172"/>
      <c r="BM19" s="173">
        <f t="shared" si="22"/>
        <v>115.5</v>
      </c>
      <c r="BN19" s="172">
        <f t="shared" si="23"/>
        <v>3.725806451612903</v>
      </c>
      <c r="BO19" s="177" t="str">
        <f t="shared" si="6"/>
        <v>Kém</v>
      </c>
      <c r="BP19" s="211">
        <f t="shared" si="24"/>
        <v>3</v>
      </c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3">
        <f t="shared" si="27"/>
        <v>0</v>
      </c>
      <c r="CJ19" s="172">
        <f t="shared" si="7"/>
        <v>0</v>
      </c>
      <c r="CK19" s="177" t="str">
        <f t="shared" si="8"/>
        <v>Kém</v>
      </c>
      <c r="CL19" s="172">
        <f t="shared" si="25"/>
        <v>1.8046875</v>
      </c>
      <c r="CM19" s="177" t="str">
        <f t="shared" si="9"/>
        <v>Kém</v>
      </c>
      <c r="CN19" s="172">
        <f t="shared" si="10"/>
        <v>3.1</v>
      </c>
      <c r="CO19" s="211">
        <f t="shared" si="11"/>
        <v>18</v>
      </c>
      <c r="CP19" s="172" t="str">
        <f t="shared" si="12"/>
        <v>Thôi học</v>
      </c>
      <c r="CQ19" s="172"/>
      <c r="CR19" s="172"/>
      <c r="CS19" s="172"/>
      <c r="CT19" s="172"/>
      <c r="CU19" s="172"/>
      <c r="CV19" s="172"/>
      <c r="CW19" s="172">
        <f t="shared" si="14"/>
        <v>0</v>
      </c>
      <c r="CX19" s="172">
        <f t="shared" si="15"/>
        <v>1.6</v>
      </c>
      <c r="CY19" s="173" t="str">
        <f t="shared" si="26"/>
        <v>Chưa TN</v>
      </c>
    </row>
    <row r="20" spans="1:103" ht="15.75" customHeight="1">
      <c r="A20" s="81">
        <v>14</v>
      </c>
      <c r="B20" s="244" t="s">
        <v>219</v>
      </c>
      <c r="C20" s="245" t="s">
        <v>220</v>
      </c>
      <c r="D20" s="253">
        <v>34207</v>
      </c>
      <c r="E20" s="246" t="s">
        <v>72</v>
      </c>
      <c r="F20" s="247" t="s">
        <v>186</v>
      </c>
      <c r="G20" s="56" t="s">
        <v>71</v>
      </c>
      <c r="H20" s="183">
        <v>6.2</v>
      </c>
      <c r="I20" s="183"/>
      <c r="J20" s="183">
        <v>6</v>
      </c>
      <c r="K20" s="183"/>
      <c r="L20" s="183">
        <v>5.2</v>
      </c>
      <c r="M20" s="172"/>
      <c r="N20" s="172">
        <v>5.5</v>
      </c>
      <c r="O20" s="172"/>
      <c r="P20" s="172">
        <v>8</v>
      </c>
      <c r="Q20" s="172"/>
      <c r="R20" s="173">
        <f t="shared" si="16"/>
        <v>173.5</v>
      </c>
      <c r="S20" s="172">
        <f>R20/R$5</f>
        <v>6.196428571428571</v>
      </c>
      <c r="T20" s="174" t="str">
        <f t="shared" si="1"/>
        <v>TB khá</v>
      </c>
      <c r="U20" s="175">
        <f t="shared" si="17"/>
        <v>0</v>
      </c>
      <c r="V20" s="176">
        <f t="shared" si="18"/>
        <v>0</v>
      </c>
      <c r="W20" s="172">
        <v>5</v>
      </c>
      <c r="X20" s="172"/>
      <c r="Y20" s="172">
        <v>6</v>
      </c>
      <c r="Z20" s="172"/>
      <c r="AA20" s="172">
        <v>5.8</v>
      </c>
      <c r="AB20" s="172"/>
      <c r="AC20" s="172">
        <v>5</v>
      </c>
      <c r="AD20" s="172"/>
      <c r="AE20" s="172">
        <v>4.5</v>
      </c>
      <c r="AF20" s="172">
        <v>4</v>
      </c>
      <c r="AG20" s="172">
        <v>6.2</v>
      </c>
      <c r="AH20" s="172"/>
      <c r="AI20" s="172">
        <v>5.7</v>
      </c>
      <c r="AJ20" s="172"/>
      <c r="AK20" s="172">
        <v>6</v>
      </c>
      <c r="AL20" s="172"/>
      <c r="AM20" s="173">
        <f t="shared" si="19"/>
        <v>128.1</v>
      </c>
      <c r="AN20" s="172">
        <f t="shared" si="2"/>
        <v>5.569565217391304</v>
      </c>
      <c r="AO20" s="174" t="str">
        <f t="shared" si="3"/>
        <v>Trung bình</v>
      </c>
      <c r="AP20" s="172">
        <f t="shared" si="4"/>
        <v>5.913725490196079</v>
      </c>
      <c r="AQ20" s="174" t="str">
        <f t="shared" si="5"/>
        <v>Trung bình</v>
      </c>
      <c r="AR20" s="175">
        <f t="shared" si="20"/>
        <v>1</v>
      </c>
      <c r="AS20" s="176">
        <f t="shared" si="21"/>
        <v>2</v>
      </c>
      <c r="AT20" s="81" t="str">
        <f t="shared" si="13"/>
        <v>Lên lớp</v>
      </c>
      <c r="AU20" s="172">
        <v>5</v>
      </c>
      <c r="AV20" s="172"/>
      <c r="AW20" s="172">
        <v>5.3</v>
      </c>
      <c r="AX20" s="172"/>
      <c r="AY20" s="172">
        <v>5</v>
      </c>
      <c r="AZ20" s="172"/>
      <c r="BA20" s="172">
        <v>5.5</v>
      </c>
      <c r="BB20" s="172"/>
      <c r="BC20" s="172">
        <v>5.5</v>
      </c>
      <c r="BD20" s="172"/>
      <c r="BE20" s="172">
        <v>5.5</v>
      </c>
      <c r="BF20" s="172"/>
      <c r="BG20" s="172">
        <v>6.2</v>
      </c>
      <c r="BH20" s="172"/>
      <c r="BI20" s="172">
        <v>6.5</v>
      </c>
      <c r="BJ20" s="172"/>
      <c r="BK20" s="172">
        <v>4</v>
      </c>
      <c r="BL20" s="172"/>
      <c r="BM20" s="173">
        <f t="shared" si="22"/>
        <v>168.2</v>
      </c>
      <c r="BN20" s="172">
        <f t="shared" si="23"/>
        <v>5.425806451612903</v>
      </c>
      <c r="BO20" s="177" t="str">
        <f t="shared" si="6"/>
        <v>Trung bình</v>
      </c>
      <c r="BP20" s="211">
        <f t="shared" si="24"/>
        <v>1</v>
      </c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3">
        <f t="shared" si="27"/>
        <v>0</v>
      </c>
      <c r="CJ20" s="172">
        <f t="shared" si="7"/>
        <v>0</v>
      </c>
      <c r="CK20" s="177" t="str">
        <f t="shared" si="8"/>
        <v>Kém</v>
      </c>
      <c r="CL20" s="172">
        <f t="shared" si="25"/>
        <v>2.628125</v>
      </c>
      <c r="CM20" s="177" t="str">
        <f t="shared" si="9"/>
        <v>Kém</v>
      </c>
      <c r="CN20" s="172">
        <f t="shared" si="10"/>
        <v>4.1</v>
      </c>
      <c r="CO20" s="211">
        <f t="shared" si="11"/>
        <v>11</v>
      </c>
      <c r="CP20" s="172" t="str">
        <f t="shared" si="12"/>
        <v>Thôi học</v>
      </c>
      <c r="CQ20" s="172"/>
      <c r="CR20" s="172"/>
      <c r="CS20" s="172"/>
      <c r="CT20" s="172"/>
      <c r="CU20" s="172"/>
      <c r="CV20" s="172"/>
      <c r="CW20" s="172">
        <f t="shared" si="14"/>
        <v>0</v>
      </c>
      <c r="CX20" s="172">
        <f t="shared" si="15"/>
        <v>2.1</v>
      </c>
      <c r="CY20" s="173" t="str">
        <f t="shared" si="26"/>
        <v>Chưa TN</v>
      </c>
    </row>
    <row r="21" spans="1:103" ht="15.75" customHeight="1">
      <c r="A21" s="81">
        <v>15</v>
      </c>
      <c r="B21" s="244" t="s">
        <v>79</v>
      </c>
      <c r="C21" s="245" t="s">
        <v>221</v>
      </c>
      <c r="D21" s="253">
        <v>34556</v>
      </c>
      <c r="E21" s="246" t="s">
        <v>72</v>
      </c>
      <c r="F21" s="247" t="s">
        <v>186</v>
      </c>
      <c r="G21" s="56" t="s">
        <v>86</v>
      </c>
      <c r="H21" s="183">
        <v>5.9</v>
      </c>
      <c r="I21" s="183"/>
      <c r="J21" s="183">
        <v>5.2</v>
      </c>
      <c r="K21" s="183">
        <v>4.7</v>
      </c>
      <c r="L21" s="183">
        <v>6.3</v>
      </c>
      <c r="M21" s="172"/>
      <c r="N21" s="172">
        <v>5.2</v>
      </c>
      <c r="O21" s="172"/>
      <c r="P21" s="172">
        <v>8</v>
      </c>
      <c r="Q21" s="172"/>
      <c r="R21" s="173">
        <f t="shared" si="16"/>
        <v>168.20000000000002</v>
      </c>
      <c r="S21" s="172">
        <f t="shared" si="0"/>
        <v>6.007142857142858</v>
      </c>
      <c r="T21" s="174" t="str">
        <f t="shared" si="1"/>
        <v>TB khá</v>
      </c>
      <c r="U21" s="175">
        <f t="shared" si="17"/>
        <v>0</v>
      </c>
      <c r="V21" s="176">
        <f t="shared" si="18"/>
        <v>0</v>
      </c>
      <c r="W21" s="172">
        <v>6.4</v>
      </c>
      <c r="X21" s="172"/>
      <c r="Y21" s="172">
        <v>7.8</v>
      </c>
      <c r="Z21" s="172"/>
      <c r="AA21" s="172">
        <v>7.8</v>
      </c>
      <c r="AB21" s="172"/>
      <c r="AC21" s="172">
        <v>6.7</v>
      </c>
      <c r="AD21" s="172"/>
      <c r="AE21" s="172">
        <v>6</v>
      </c>
      <c r="AF21" s="172"/>
      <c r="AG21" s="172">
        <v>5.3</v>
      </c>
      <c r="AH21" s="172"/>
      <c r="AI21" s="172">
        <v>6</v>
      </c>
      <c r="AJ21" s="172"/>
      <c r="AK21" s="172">
        <v>6.4</v>
      </c>
      <c r="AL21" s="172"/>
      <c r="AM21" s="173">
        <f t="shared" si="19"/>
        <v>149.8</v>
      </c>
      <c r="AN21" s="172">
        <f t="shared" si="2"/>
        <v>6.51304347826087</v>
      </c>
      <c r="AO21" s="174" t="str">
        <f t="shared" si="3"/>
        <v>TB khá</v>
      </c>
      <c r="AP21" s="172">
        <f t="shared" si="4"/>
        <v>6.235294117647059</v>
      </c>
      <c r="AQ21" s="174" t="str">
        <f t="shared" si="5"/>
        <v>TB khá</v>
      </c>
      <c r="AR21" s="175">
        <f t="shared" si="20"/>
        <v>0</v>
      </c>
      <c r="AS21" s="176">
        <f t="shared" si="21"/>
        <v>0</v>
      </c>
      <c r="AT21" s="81" t="str">
        <f t="shared" si="13"/>
        <v>Lên lớp</v>
      </c>
      <c r="AU21" s="172">
        <v>8</v>
      </c>
      <c r="AV21" s="172"/>
      <c r="AW21" s="172">
        <v>7</v>
      </c>
      <c r="AX21" s="172"/>
      <c r="AY21" s="172">
        <v>6</v>
      </c>
      <c r="AZ21" s="172"/>
      <c r="BA21" s="172">
        <v>7</v>
      </c>
      <c r="BB21" s="172"/>
      <c r="BC21" s="172">
        <v>6.5</v>
      </c>
      <c r="BD21" s="172"/>
      <c r="BE21" s="172">
        <v>6.7</v>
      </c>
      <c r="BF21" s="172"/>
      <c r="BG21" s="172">
        <v>5.9</v>
      </c>
      <c r="BH21" s="172"/>
      <c r="BI21" s="172">
        <v>7</v>
      </c>
      <c r="BJ21" s="172"/>
      <c r="BK21" s="172">
        <v>6.8</v>
      </c>
      <c r="BL21" s="172"/>
      <c r="BM21" s="173">
        <f t="shared" si="22"/>
        <v>209.10000000000002</v>
      </c>
      <c r="BN21" s="172">
        <f t="shared" si="23"/>
        <v>6.7451612903225815</v>
      </c>
      <c r="BO21" s="177" t="str">
        <f t="shared" si="6"/>
        <v>TB khá</v>
      </c>
      <c r="BP21" s="211">
        <f t="shared" si="24"/>
        <v>0</v>
      </c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3">
        <f t="shared" si="27"/>
        <v>0</v>
      </c>
      <c r="CJ21" s="172">
        <f t="shared" si="7"/>
        <v>0</v>
      </c>
      <c r="CK21" s="177" t="str">
        <f t="shared" si="8"/>
        <v>Kém</v>
      </c>
      <c r="CL21" s="172">
        <f t="shared" si="25"/>
        <v>3.2671875000000004</v>
      </c>
      <c r="CM21" s="177" t="str">
        <f t="shared" si="9"/>
        <v>Kém</v>
      </c>
      <c r="CN21" s="172">
        <f t="shared" si="10"/>
        <v>4.6</v>
      </c>
      <c r="CO21" s="211">
        <f t="shared" si="11"/>
        <v>9</v>
      </c>
      <c r="CP21" s="172" t="str">
        <f t="shared" si="12"/>
        <v>Thôi học</v>
      </c>
      <c r="CQ21" s="172"/>
      <c r="CR21" s="172"/>
      <c r="CS21" s="172"/>
      <c r="CT21" s="172"/>
      <c r="CU21" s="172"/>
      <c r="CV21" s="172"/>
      <c r="CW21" s="172">
        <f t="shared" si="14"/>
        <v>0</v>
      </c>
      <c r="CX21" s="172">
        <f t="shared" si="15"/>
        <v>2.3</v>
      </c>
      <c r="CY21" s="173" t="str">
        <f t="shared" si="26"/>
        <v>Chưa TN</v>
      </c>
    </row>
    <row r="22" spans="1:103" ht="15.75" customHeight="1">
      <c r="A22" s="81">
        <v>16</v>
      </c>
      <c r="B22" s="244" t="s">
        <v>223</v>
      </c>
      <c r="C22" s="245" t="s">
        <v>118</v>
      </c>
      <c r="D22" s="253">
        <v>33483</v>
      </c>
      <c r="E22" s="246" t="s">
        <v>72</v>
      </c>
      <c r="F22" s="247" t="s">
        <v>186</v>
      </c>
      <c r="G22" s="56" t="s">
        <v>71</v>
      </c>
      <c r="H22" s="183">
        <v>5.4</v>
      </c>
      <c r="I22" s="183"/>
      <c r="J22" s="183">
        <v>5.1</v>
      </c>
      <c r="K22" s="183">
        <v>4.6</v>
      </c>
      <c r="L22" s="183">
        <v>3.5</v>
      </c>
      <c r="M22" s="172"/>
      <c r="N22" s="172">
        <v>5.9</v>
      </c>
      <c r="O22" s="172"/>
      <c r="P22" s="172">
        <v>6</v>
      </c>
      <c r="Q22" s="172"/>
      <c r="R22" s="173">
        <f t="shared" si="16"/>
        <v>146.7</v>
      </c>
      <c r="S22" s="172">
        <f t="shared" si="0"/>
        <v>5.239285714285714</v>
      </c>
      <c r="T22" s="174" t="str">
        <f t="shared" si="1"/>
        <v>Trung bình</v>
      </c>
      <c r="U22" s="175">
        <f t="shared" si="17"/>
        <v>1</v>
      </c>
      <c r="V22" s="176">
        <f t="shared" si="18"/>
        <v>4</v>
      </c>
      <c r="W22" s="172">
        <v>6.5</v>
      </c>
      <c r="X22" s="172"/>
      <c r="Y22" s="172">
        <v>5.3</v>
      </c>
      <c r="Z22" s="172"/>
      <c r="AA22" s="172">
        <v>5.3</v>
      </c>
      <c r="AB22" s="172"/>
      <c r="AC22" s="172">
        <v>5.3</v>
      </c>
      <c r="AD22" s="172"/>
      <c r="AE22" s="172">
        <v>5</v>
      </c>
      <c r="AF22" s="172"/>
      <c r="AG22" s="172">
        <v>5.7</v>
      </c>
      <c r="AH22" s="172"/>
      <c r="AI22" s="172">
        <v>6</v>
      </c>
      <c r="AJ22" s="172">
        <v>3</v>
      </c>
      <c r="AK22" s="172">
        <v>4.1</v>
      </c>
      <c r="AL22" s="172"/>
      <c r="AM22" s="173">
        <f t="shared" si="19"/>
        <v>123.4</v>
      </c>
      <c r="AN22" s="172">
        <f t="shared" si="2"/>
        <v>5.365217391304348</v>
      </c>
      <c r="AO22" s="174" t="str">
        <f t="shared" si="3"/>
        <v>Trung bình</v>
      </c>
      <c r="AP22" s="172">
        <f t="shared" si="4"/>
        <v>5.29607843137255</v>
      </c>
      <c r="AQ22" s="174" t="str">
        <f t="shared" si="5"/>
        <v>Trung bình</v>
      </c>
      <c r="AR22" s="175">
        <f t="shared" si="20"/>
        <v>2</v>
      </c>
      <c r="AS22" s="176">
        <f t="shared" si="21"/>
        <v>8</v>
      </c>
      <c r="AT22" s="81" t="str">
        <f t="shared" si="13"/>
        <v>Lên lớp</v>
      </c>
      <c r="AU22" s="172">
        <v>5</v>
      </c>
      <c r="AV22" s="172"/>
      <c r="AW22" s="172">
        <v>6.3</v>
      </c>
      <c r="AX22" s="172"/>
      <c r="AY22" s="172">
        <v>6</v>
      </c>
      <c r="AZ22" s="172"/>
      <c r="BA22" s="172">
        <v>4.8</v>
      </c>
      <c r="BB22" s="172"/>
      <c r="BC22" s="172">
        <v>6.5</v>
      </c>
      <c r="BD22" s="172"/>
      <c r="BE22" s="172">
        <v>5.4</v>
      </c>
      <c r="BF22" s="172"/>
      <c r="BG22" s="172">
        <v>5.2</v>
      </c>
      <c r="BH22" s="172"/>
      <c r="BI22" s="172">
        <v>6.4</v>
      </c>
      <c r="BJ22" s="172"/>
      <c r="BK22" s="172">
        <v>5.5</v>
      </c>
      <c r="BL22" s="172"/>
      <c r="BM22" s="173">
        <f t="shared" si="22"/>
        <v>175.4</v>
      </c>
      <c r="BN22" s="172">
        <f t="shared" si="23"/>
        <v>5.658064516129032</v>
      </c>
      <c r="BO22" s="177" t="str">
        <f t="shared" si="6"/>
        <v>Trung bình</v>
      </c>
      <c r="BP22" s="211">
        <f t="shared" si="24"/>
        <v>1</v>
      </c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3">
        <f t="shared" si="27"/>
        <v>0</v>
      </c>
      <c r="CJ22" s="172">
        <f t="shared" si="7"/>
        <v>0</v>
      </c>
      <c r="CK22" s="177" t="str">
        <f t="shared" si="8"/>
        <v>Kém</v>
      </c>
      <c r="CL22" s="172">
        <f t="shared" si="25"/>
        <v>2.740625</v>
      </c>
      <c r="CM22" s="177" t="str">
        <f t="shared" si="9"/>
        <v>Kém</v>
      </c>
      <c r="CN22" s="172">
        <f t="shared" si="10"/>
        <v>3.9</v>
      </c>
      <c r="CO22" s="211">
        <f t="shared" si="11"/>
        <v>12</v>
      </c>
      <c r="CP22" s="172" t="str">
        <f t="shared" si="12"/>
        <v>Thôi học</v>
      </c>
      <c r="CQ22" s="172"/>
      <c r="CR22" s="172"/>
      <c r="CS22" s="172"/>
      <c r="CT22" s="172"/>
      <c r="CU22" s="172"/>
      <c r="CV22" s="172"/>
      <c r="CW22" s="172">
        <f t="shared" si="14"/>
        <v>0</v>
      </c>
      <c r="CX22" s="172">
        <f t="shared" si="15"/>
        <v>2</v>
      </c>
      <c r="CY22" s="173" t="str">
        <f t="shared" si="26"/>
        <v>Chưa TN</v>
      </c>
    </row>
    <row r="23" spans="1:103" ht="15.75" customHeight="1">
      <c r="A23" s="81">
        <v>17</v>
      </c>
      <c r="B23" s="244" t="s">
        <v>225</v>
      </c>
      <c r="C23" s="245" t="s">
        <v>226</v>
      </c>
      <c r="D23" s="253">
        <v>32260</v>
      </c>
      <c r="E23" s="246" t="s">
        <v>72</v>
      </c>
      <c r="F23" s="247" t="s">
        <v>186</v>
      </c>
      <c r="G23" s="56" t="s">
        <v>77</v>
      </c>
      <c r="H23" s="183">
        <v>7</v>
      </c>
      <c r="I23" s="183"/>
      <c r="J23" s="183">
        <v>7.7</v>
      </c>
      <c r="K23" s="183"/>
      <c r="L23" s="183">
        <v>8.3</v>
      </c>
      <c r="M23" s="172"/>
      <c r="N23" s="172">
        <v>6.5</v>
      </c>
      <c r="O23" s="172"/>
      <c r="P23" s="172">
        <v>9</v>
      </c>
      <c r="Q23" s="172"/>
      <c r="R23" s="173">
        <f t="shared" si="16"/>
        <v>214.3</v>
      </c>
      <c r="S23" s="172">
        <f t="shared" si="0"/>
        <v>7.653571428571429</v>
      </c>
      <c r="T23" s="174" t="str">
        <f t="shared" si="1"/>
        <v>Khá</v>
      </c>
      <c r="U23" s="175">
        <f t="shared" si="17"/>
        <v>0</v>
      </c>
      <c r="V23" s="176">
        <f t="shared" si="18"/>
        <v>0</v>
      </c>
      <c r="W23" s="172">
        <v>7.3</v>
      </c>
      <c r="X23" s="172"/>
      <c r="Y23" s="172">
        <v>8.3</v>
      </c>
      <c r="Z23" s="172"/>
      <c r="AA23" s="172">
        <v>7</v>
      </c>
      <c r="AB23" s="172"/>
      <c r="AC23" s="172">
        <v>5.7</v>
      </c>
      <c r="AD23" s="172"/>
      <c r="AE23" s="172">
        <v>5.5</v>
      </c>
      <c r="AF23" s="172"/>
      <c r="AG23" s="172">
        <v>5.8</v>
      </c>
      <c r="AH23" s="172"/>
      <c r="AI23" s="172">
        <v>7</v>
      </c>
      <c r="AJ23" s="172"/>
      <c r="AK23" s="172">
        <v>6.2</v>
      </c>
      <c r="AL23" s="172"/>
      <c r="AM23" s="173">
        <f t="shared" si="19"/>
        <v>150.79999999999998</v>
      </c>
      <c r="AN23" s="172">
        <f t="shared" si="2"/>
        <v>6.556521739130434</v>
      </c>
      <c r="AO23" s="174" t="str">
        <f t="shared" si="3"/>
        <v>TB khá</v>
      </c>
      <c r="AP23" s="172">
        <f t="shared" si="4"/>
        <v>7.158823529411765</v>
      </c>
      <c r="AQ23" s="174" t="str">
        <f t="shared" si="5"/>
        <v>Khá</v>
      </c>
      <c r="AR23" s="175">
        <f t="shared" si="20"/>
        <v>0</v>
      </c>
      <c r="AS23" s="176">
        <f t="shared" si="21"/>
        <v>0</v>
      </c>
      <c r="AT23" s="81" t="str">
        <f t="shared" si="13"/>
        <v>Lên lớp</v>
      </c>
      <c r="AU23" s="172">
        <v>8</v>
      </c>
      <c r="AV23" s="172"/>
      <c r="AW23" s="172">
        <v>7</v>
      </c>
      <c r="AX23" s="172"/>
      <c r="AY23" s="172">
        <v>8</v>
      </c>
      <c r="AZ23" s="172"/>
      <c r="BA23" s="172">
        <v>6.4</v>
      </c>
      <c r="BB23" s="172"/>
      <c r="BC23" s="172">
        <v>7.5</v>
      </c>
      <c r="BD23" s="172"/>
      <c r="BE23" s="172">
        <v>7.2</v>
      </c>
      <c r="BF23" s="172"/>
      <c r="BG23" s="172">
        <v>6.4</v>
      </c>
      <c r="BH23" s="172"/>
      <c r="BI23" s="172">
        <v>7.8</v>
      </c>
      <c r="BJ23" s="172"/>
      <c r="BK23" s="172">
        <v>6.3</v>
      </c>
      <c r="BL23" s="172"/>
      <c r="BM23" s="173">
        <f t="shared" si="22"/>
        <v>220.4</v>
      </c>
      <c r="BN23" s="172">
        <f t="shared" si="23"/>
        <v>7.109677419354839</v>
      </c>
      <c r="BO23" s="177" t="str">
        <f t="shared" si="6"/>
        <v>Khá</v>
      </c>
      <c r="BP23" s="211">
        <f t="shared" si="24"/>
        <v>0</v>
      </c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3">
        <f t="shared" si="27"/>
        <v>0</v>
      </c>
      <c r="CJ23" s="172">
        <f t="shared" si="7"/>
        <v>0</v>
      </c>
      <c r="CK23" s="177" t="str">
        <f t="shared" si="8"/>
        <v>Kém</v>
      </c>
      <c r="CL23" s="172">
        <f t="shared" si="25"/>
        <v>3.44375</v>
      </c>
      <c r="CM23" s="177" t="str">
        <f t="shared" si="9"/>
        <v>Kém</v>
      </c>
      <c r="CN23" s="172">
        <f t="shared" si="10"/>
        <v>5.1</v>
      </c>
      <c r="CO23" s="211">
        <f t="shared" si="11"/>
        <v>9</v>
      </c>
      <c r="CP23" s="172" t="str">
        <f t="shared" si="12"/>
        <v>Thôi học</v>
      </c>
      <c r="CQ23" s="172"/>
      <c r="CR23" s="172"/>
      <c r="CS23" s="172"/>
      <c r="CT23" s="172"/>
      <c r="CU23" s="172"/>
      <c r="CV23" s="172"/>
      <c r="CW23" s="172">
        <f t="shared" si="14"/>
        <v>0</v>
      </c>
      <c r="CX23" s="172">
        <f t="shared" si="15"/>
        <v>2.6</v>
      </c>
      <c r="CY23" s="173" t="str">
        <f t="shared" si="26"/>
        <v>Chưa TN</v>
      </c>
    </row>
    <row r="24" spans="1:103" ht="15.75" customHeight="1">
      <c r="A24" s="81">
        <v>18</v>
      </c>
      <c r="B24" s="244" t="s">
        <v>227</v>
      </c>
      <c r="C24" s="245" t="s">
        <v>228</v>
      </c>
      <c r="D24" s="253">
        <v>34368</v>
      </c>
      <c r="E24" s="246" t="s">
        <v>72</v>
      </c>
      <c r="F24" s="247" t="s">
        <v>211</v>
      </c>
      <c r="G24" s="56" t="s">
        <v>71</v>
      </c>
      <c r="H24" s="183">
        <v>6.3</v>
      </c>
      <c r="I24" s="183"/>
      <c r="J24" s="183">
        <v>5.7</v>
      </c>
      <c r="K24" s="183"/>
      <c r="L24" s="183">
        <v>6.7</v>
      </c>
      <c r="M24" s="172"/>
      <c r="N24" s="172">
        <v>5</v>
      </c>
      <c r="O24" s="172"/>
      <c r="P24" s="172">
        <v>9</v>
      </c>
      <c r="Q24" s="172"/>
      <c r="R24" s="173">
        <f t="shared" si="16"/>
        <v>180.2</v>
      </c>
      <c r="S24" s="172">
        <f aca="true" t="shared" si="28" ref="S24:S47">R24/R$5</f>
        <v>6.435714285714285</v>
      </c>
      <c r="T24" s="174" t="str">
        <f t="shared" si="1"/>
        <v>TB khá</v>
      </c>
      <c r="U24" s="175">
        <f t="shared" si="17"/>
        <v>0</v>
      </c>
      <c r="V24" s="176">
        <f t="shared" si="18"/>
        <v>0</v>
      </c>
      <c r="W24" s="172">
        <v>5.5</v>
      </c>
      <c r="X24" s="172"/>
      <c r="Y24" s="172">
        <v>6.3</v>
      </c>
      <c r="Z24" s="172"/>
      <c r="AA24" s="172">
        <v>6.3</v>
      </c>
      <c r="AB24" s="172"/>
      <c r="AC24" s="172">
        <v>5</v>
      </c>
      <c r="AD24" s="172"/>
      <c r="AE24" s="172">
        <v>5.5</v>
      </c>
      <c r="AF24" s="172"/>
      <c r="AG24" s="172">
        <v>5.5</v>
      </c>
      <c r="AH24" s="172"/>
      <c r="AI24" s="172">
        <v>6.7</v>
      </c>
      <c r="AJ24" s="172"/>
      <c r="AK24" s="172">
        <v>4.6</v>
      </c>
      <c r="AL24" s="172"/>
      <c r="AM24" s="173">
        <f t="shared" si="19"/>
        <v>129</v>
      </c>
      <c r="AN24" s="172">
        <f t="shared" si="2"/>
        <v>5.608695652173913</v>
      </c>
      <c r="AO24" s="174" t="str">
        <f t="shared" si="3"/>
        <v>Trung bình</v>
      </c>
      <c r="AP24" s="172">
        <f t="shared" si="4"/>
        <v>6.0627450980392155</v>
      </c>
      <c r="AQ24" s="174" t="str">
        <f t="shared" si="5"/>
        <v>TB khá</v>
      </c>
      <c r="AR24" s="175">
        <f t="shared" si="20"/>
        <v>1</v>
      </c>
      <c r="AS24" s="176">
        <f t="shared" si="21"/>
        <v>4</v>
      </c>
      <c r="AT24" s="81" t="str">
        <f t="shared" si="13"/>
        <v>Lên lớp</v>
      </c>
      <c r="AU24" s="172">
        <v>8</v>
      </c>
      <c r="AV24" s="172"/>
      <c r="AW24" s="172">
        <v>6</v>
      </c>
      <c r="AX24" s="172"/>
      <c r="AY24" s="172">
        <v>5.5</v>
      </c>
      <c r="AZ24" s="172"/>
      <c r="BA24" s="172">
        <v>5.9</v>
      </c>
      <c r="BB24" s="172"/>
      <c r="BC24" s="172">
        <v>6.8</v>
      </c>
      <c r="BD24" s="172"/>
      <c r="BE24" s="172">
        <v>5.5</v>
      </c>
      <c r="BF24" s="172"/>
      <c r="BG24" s="172">
        <v>4.9</v>
      </c>
      <c r="BH24" s="172"/>
      <c r="BI24" s="172">
        <v>6.3</v>
      </c>
      <c r="BJ24" s="172"/>
      <c r="BK24" s="172">
        <v>4.1</v>
      </c>
      <c r="BL24" s="172"/>
      <c r="BM24" s="173">
        <f t="shared" si="22"/>
        <v>179.1</v>
      </c>
      <c r="BN24" s="172">
        <f t="shared" si="23"/>
        <v>5.77741935483871</v>
      </c>
      <c r="BO24" s="177" t="str">
        <f t="shared" si="6"/>
        <v>Trung bình</v>
      </c>
      <c r="BP24" s="211">
        <f t="shared" si="24"/>
        <v>2</v>
      </c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3">
        <f t="shared" si="27"/>
        <v>0</v>
      </c>
      <c r="CJ24" s="172">
        <f t="shared" si="7"/>
        <v>0</v>
      </c>
      <c r="CK24" s="177" t="str">
        <f t="shared" si="8"/>
        <v>Kém</v>
      </c>
      <c r="CL24" s="172">
        <f t="shared" si="25"/>
        <v>2.7984375</v>
      </c>
      <c r="CM24" s="177" t="str">
        <f t="shared" si="9"/>
        <v>Kém</v>
      </c>
      <c r="CN24" s="172">
        <f t="shared" si="10"/>
        <v>4.2</v>
      </c>
      <c r="CO24" s="211">
        <f t="shared" si="11"/>
        <v>12</v>
      </c>
      <c r="CP24" s="172" t="str">
        <f t="shared" si="12"/>
        <v>Thôi học</v>
      </c>
      <c r="CQ24" s="172"/>
      <c r="CR24" s="172"/>
      <c r="CS24" s="172"/>
      <c r="CT24" s="172"/>
      <c r="CU24" s="172"/>
      <c r="CV24" s="172"/>
      <c r="CW24" s="172">
        <f t="shared" si="14"/>
        <v>0</v>
      </c>
      <c r="CX24" s="172">
        <f t="shared" si="15"/>
        <v>2.1</v>
      </c>
      <c r="CY24" s="173" t="str">
        <f t="shared" si="26"/>
        <v>Chưa TN</v>
      </c>
    </row>
    <row r="25" spans="1:103" ht="15.75" customHeight="1">
      <c r="A25" s="81">
        <v>19</v>
      </c>
      <c r="B25" s="244" t="s">
        <v>229</v>
      </c>
      <c r="C25" s="245" t="s">
        <v>230</v>
      </c>
      <c r="D25" s="253">
        <v>34690</v>
      </c>
      <c r="E25" s="246" t="s">
        <v>72</v>
      </c>
      <c r="F25" s="247" t="s">
        <v>186</v>
      </c>
      <c r="G25" s="56"/>
      <c r="H25" s="183">
        <v>5.7</v>
      </c>
      <c r="I25" s="183">
        <v>4.7</v>
      </c>
      <c r="J25" s="183">
        <v>6.3</v>
      </c>
      <c r="K25" s="172"/>
      <c r="L25" s="172">
        <v>5</v>
      </c>
      <c r="M25" s="172"/>
      <c r="N25" s="172">
        <v>5.4</v>
      </c>
      <c r="O25" s="172"/>
      <c r="P25" s="172">
        <v>7</v>
      </c>
      <c r="Q25" s="172"/>
      <c r="R25" s="173">
        <f t="shared" si="16"/>
        <v>166.60000000000002</v>
      </c>
      <c r="S25" s="172">
        <f t="shared" si="28"/>
        <v>5.950000000000001</v>
      </c>
      <c r="T25" s="174" t="str">
        <f t="shared" si="1"/>
        <v>TB khá</v>
      </c>
      <c r="U25" s="175">
        <f t="shared" si="17"/>
        <v>0</v>
      </c>
      <c r="V25" s="176">
        <f t="shared" si="18"/>
        <v>0</v>
      </c>
      <c r="W25" s="172">
        <v>5.9</v>
      </c>
      <c r="X25" s="172"/>
      <c r="Y25" s="172">
        <v>7</v>
      </c>
      <c r="Z25" s="172"/>
      <c r="AA25" s="172">
        <v>5.5</v>
      </c>
      <c r="AB25" s="172"/>
      <c r="AC25" s="172">
        <v>5.5</v>
      </c>
      <c r="AD25" s="172"/>
      <c r="AE25" s="172">
        <v>5</v>
      </c>
      <c r="AF25" s="172"/>
      <c r="AG25" s="172">
        <v>5.3</v>
      </c>
      <c r="AH25" s="172"/>
      <c r="AI25" s="172">
        <v>5.5</v>
      </c>
      <c r="AJ25" s="172"/>
      <c r="AK25" s="172">
        <v>6.6</v>
      </c>
      <c r="AL25" s="172"/>
      <c r="AM25" s="173">
        <f t="shared" si="19"/>
        <v>133.5</v>
      </c>
      <c r="AN25" s="172">
        <f t="shared" si="2"/>
        <v>5.804347826086956</v>
      </c>
      <c r="AO25" s="174" t="str">
        <f t="shared" si="3"/>
        <v>Trung bình</v>
      </c>
      <c r="AP25" s="172">
        <f>(AM25+R25)/AP$5</f>
        <v>5.8843137254901965</v>
      </c>
      <c r="AQ25" s="174" t="str">
        <f t="shared" si="5"/>
        <v>Trung bình</v>
      </c>
      <c r="AR25" s="175">
        <f t="shared" si="20"/>
        <v>0</v>
      </c>
      <c r="AS25" s="176">
        <f t="shared" si="21"/>
        <v>0</v>
      </c>
      <c r="AT25" s="81" t="str">
        <f>IF(AP25&lt;3.95,"Thôi học",IF(AP25&lt;4.95,"Ngừng học",IF(AS25&gt;20,"Ngừng học","Lên lớp")))</f>
        <v>Lên lớp</v>
      </c>
      <c r="AU25" s="172">
        <v>9</v>
      </c>
      <c r="AV25" s="172"/>
      <c r="AW25" s="172">
        <v>6.4</v>
      </c>
      <c r="AX25" s="172"/>
      <c r="AY25" s="172">
        <v>5.5</v>
      </c>
      <c r="AZ25" s="172"/>
      <c r="BA25" s="172">
        <v>5.4</v>
      </c>
      <c r="BB25" s="172"/>
      <c r="BC25" s="172">
        <v>6</v>
      </c>
      <c r="BD25" s="172"/>
      <c r="BE25" s="172">
        <v>5.3</v>
      </c>
      <c r="BF25" s="172"/>
      <c r="BG25" s="172">
        <v>5.5</v>
      </c>
      <c r="BH25" s="172"/>
      <c r="BI25" s="172">
        <v>5.9</v>
      </c>
      <c r="BJ25" s="172"/>
      <c r="BK25" s="172">
        <v>5.4</v>
      </c>
      <c r="BL25" s="172"/>
      <c r="BM25" s="173">
        <f t="shared" si="22"/>
        <v>180.9</v>
      </c>
      <c r="BN25" s="172">
        <f t="shared" si="23"/>
        <v>5.835483870967742</v>
      </c>
      <c r="BO25" s="177" t="str">
        <f t="shared" si="6"/>
        <v>Trung bình</v>
      </c>
      <c r="BP25" s="211">
        <f t="shared" si="24"/>
        <v>0</v>
      </c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3">
        <f t="shared" si="27"/>
        <v>0</v>
      </c>
      <c r="CJ25" s="172">
        <f t="shared" si="7"/>
        <v>0</v>
      </c>
      <c r="CK25" s="177" t="str">
        <f t="shared" si="8"/>
        <v>Kém</v>
      </c>
      <c r="CL25" s="172">
        <f t="shared" si="25"/>
        <v>2.8265625</v>
      </c>
      <c r="CM25" s="177" t="str">
        <f t="shared" si="9"/>
        <v>Kém</v>
      </c>
      <c r="CN25" s="172">
        <f t="shared" si="10"/>
        <v>4.2</v>
      </c>
      <c r="CO25" s="211">
        <f t="shared" si="11"/>
        <v>9</v>
      </c>
      <c r="CP25" s="172" t="str">
        <f>IF(CL25&lt;3.95,"Thôi học",IF(CN25&lt;4.45,"Thôi học",IF(CO25&gt;=1,"Không đủ","Đủ điều kiện")))</f>
        <v>Thôi học</v>
      </c>
      <c r="CQ25" s="172"/>
      <c r="CR25" s="172"/>
      <c r="CS25" s="172"/>
      <c r="CT25" s="172"/>
      <c r="CU25" s="172"/>
      <c r="CV25" s="172"/>
      <c r="CW25" s="172">
        <f>ROUND((CQ25+CS25+CU25)/3,1)</f>
        <v>0</v>
      </c>
      <c r="CX25" s="172">
        <f>ROUND((CW25+CN25)/2,1)</f>
        <v>2.1</v>
      </c>
      <c r="CY25" s="173" t="str">
        <f t="shared" si="26"/>
        <v>Chưa TN</v>
      </c>
    </row>
    <row r="26" spans="1:103" ht="15.75" customHeight="1">
      <c r="A26" s="81">
        <v>20</v>
      </c>
      <c r="B26" s="244" t="s">
        <v>234</v>
      </c>
      <c r="C26" s="245" t="s">
        <v>172</v>
      </c>
      <c r="D26" s="253">
        <v>34030</v>
      </c>
      <c r="E26" s="246" t="s">
        <v>72</v>
      </c>
      <c r="F26" s="247" t="s">
        <v>186</v>
      </c>
      <c r="G26" s="56"/>
      <c r="H26" s="183">
        <v>5.7</v>
      </c>
      <c r="I26" s="183"/>
      <c r="J26" s="183">
        <v>5</v>
      </c>
      <c r="K26" s="172"/>
      <c r="L26" s="172">
        <v>5.3</v>
      </c>
      <c r="M26" s="172"/>
      <c r="N26" s="172">
        <v>5</v>
      </c>
      <c r="O26" s="172"/>
      <c r="P26" s="172">
        <v>7</v>
      </c>
      <c r="Q26" s="172"/>
      <c r="R26" s="173">
        <f t="shared" si="16"/>
        <v>155.4</v>
      </c>
      <c r="S26" s="172">
        <f t="shared" si="28"/>
        <v>5.55</v>
      </c>
      <c r="T26" s="174" t="str">
        <f>IF(S26&gt;=8.95,"Xuất sắc",IF(S26&gt;=7.95,"Giỏi",IF(S26&gt;=6.95,"Khá",IF(S26&gt;=5.95,"TB khá",IF(S26&gt;=4.95,"Trung bình",IF(S26&gt;=3.95,"Yếu",IF(S26&lt;3.95,"Kém")))))))</f>
        <v>Trung bình</v>
      </c>
      <c r="U26" s="175">
        <f t="shared" si="17"/>
        <v>0</v>
      </c>
      <c r="V26" s="176">
        <f t="shared" si="18"/>
        <v>0</v>
      </c>
      <c r="W26" s="172">
        <v>4</v>
      </c>
      <c r="X26" s="172">
        <v>3</v>
      </c>
      <c r="Y26" s="172">
        <v>5.8</v>
      </c>
      <c r="Z26" s="172"/>
      <c r="AA26" s="172">
        <v>6</v>
      </c>
      <c r="AB26" s="172"/>
      <c r="AC26" s="172">
        <v>5</v>
      </c>
      <c r="AD26" s="172"/>
      <c r="AE26" s="172">
        <v>6.5</v>
      </c>
      <c r="AF26" s="172"/>
      <c r="AG26" s="172">
        <v>5</v>
      </c>
      <c r="AH26" s="172"/>
      <c r="AI26" s="172">
        <v>5.2</v>
      </c>
      <c r="AJ26" s="172"/>
      <c r="AK26" s="172">
        <v>5</v>
      </c>
      <c r="AL26" s="172"/>
      <c r="AM26" s="173">
        <f t="shared" si="19"/>
        <v>120.19999999999999</v>
      </c>
      <c r="AN26" s="172">
        <f>AM26/AM$5</f>
        <v>5.226086956521739</v>
      </c>
      <c r="AO26" s="174" t="str">
        <f t="shared" si="3"/>
        <v>Trung bình</v>
      </c>
      <c r="AP26" s="172">
        <f>(AM26+R26)/AP$5</f>
        <v>5.403921568627451</v>
      </c>
      <c r="AQ26" s="174" t="str">
        <f aca="true" t="shared" si="29" ref="AQ26:AQ47">IF(AP26&gt;=8.95,"Xuất sắc",IF(AP26&gt;=7.95,"Giỏi",IF(AP26&gt;=6.95,"Khá",IF(AP26&gt;=5.95,"TB khá",IF(AP26&gt;=4.95,"Trung bình",IF(AP26&gt;=3.95,"Yếu",IF(AP26&lt;3.95,"Kém")))))))</f>
        <v>Trung bình</v>
      </c>
      <c r="AR26" s="175">
        <f t="shared" si="20"/>
        <v>1</v>
      </c>
      <c r="AS26" s="176">
        <f t="shared" si="21"/>
        <v>3</v>
      </c>
      <c r="AT26" s="81" t="str">
        <f>IF(AP26&lt;3.95,"Thôi học",IF(AP26&lt;4.95,"Ngừng học",IF(AS26&gt;20,"Ngừng học","Lên lớp")))</f>
        <v>Lên lớp</v>
      </c>
      <c r="AU26" s="172">
        <v>7</v>
      </c>
      <c r="AV26" s="172"/>
      <c r="AW26" s="172">
        <v>6.3</v>
      </c>
      <c r="AX26" s="172"/>
      <c r="AY26" s="172">
        <v>6</v>
      </c>
      <c r="AZ26" s="172"/>
      <c r="BA26" s="172">
        <v>6</v>
      </c>
      <c r="BB26" s="172"/>
      <c r="BC26" s="172">
        <v>5.9</v>
      </c>
      <c r="BD26" s="172"/>
      <c r="BE26" s="172">
        <v>5.7</v>
      </c>
      <c r="BF26" s="172"/>
      <c r="BG26" s="172">
        <v>6.2</v>
      </c>
      <c r="BH26" s="172"/>
      <c r="BI26" s="172">
        <v>6.3</v>
      </c>
      <c r="BJ26" s="172"/>
      <c r="BK26" s="172">
        <v>6.4</v>
      </c>
      <c r="BL26" s="172"/>
      <c r="BM26" s="173">
        <f t="shared" si="22"/>
        <v>189.8</v>
      </c>
      <c r="BN26" s="172">
        <f t="shared" si="23"/>
        <v>6.122580645161291</v>
      </c>
      <c r="BO26" s="177" t="str">
        <f t="shared" si="6"/>
        <v>TB khá</v>
      </c>
      <c r="BP26" s="211">
        <f t="shared" si="24"/>
        <v>0</v>
      </c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3">
        <f t="shared" si="27"/>
        <v>0</v>
      </c>
      <c r="CJ26" s="172">
        <f t="shared" si="7"/>
        <v>0</v>
      </c>
      <c r="CK26" s="177" t="str">
        <f t="shared" si="8"/>
        <v>Kém</v>
      </c>
      <c r="CL26" s="172">
        <f t="shared" si="25"/>
        <v>2.965625</v>
      </c>
      <c r="CM26" s="177" t="str">
        <f>IF(CL26&gt;=8.95,"Xuất sắc",IF(CL26&gt;=7.95,"Giỏi",IF(CL26&gt;=6.95,"Khá",IF(CL26&gt;=5.95,"TB khá",IF(CL26&gt;=4.95,"Trung bình",IF(CL26&gt;=3.95,"Yếu",IF(CL26&lt;3.95,"Kém")))))))</f>
        <v>Kém</v>
      </c>
      <c r="CN26" s="172">
        <f t="shared" si="10"/>
        <v>4</v>
      </c>
      <c r="CO26" s="211">
        <f t="shared" si="11"/>
        <v>10</v>
      </c>
      <c r="CP26" s="172" t="str">
        <f>IF(CL26&lt;3.95,"Thôi học",IF(CN26&lt;4.45,"Thôi học",IF(CO26&gt;=1,"Không đủ","Đủ điều kiện")))</f>
        <v>Thôi học</v>
      </c>
      <c r="CQ26" s="172"/>
      <c r="CR26" s="172"/>
      <c r="CS26" s="172"/>
      <c r="CT26" s="172"/>
      <c r="CU26" s="172"/>
      <c r="CV26" s="172"/>
      <c r="CW26" s="172">
        <f>ROUND((CQ26+CS26+CU26)/3,1)</f>
        <v>0</v>
      </c>
      <c r="CX26" s="172">
        <f>ROUND((CW26+CN26)/2,1)</f>
        <v>2</v>
      </c>
      <c r="CY26" s="173" t="str">
        <f t="shared" si="26"/>
        <v>Chưa TN</v>
      </c>
    </row>
    <row r="27" spans="1:103" ht="15.75" customHeight="1">
      <c r="A27" s="81">
        <v>21</v>
      </c>
      <c r="B27" s="244" t="s">
        <v>236</v>
      </c>
      <c r="C27" s="245" t="s">
        <v>237</v>
      </c>
      <c r="D27" s="253">
        <v>33052</v>
      </c>
      <c r="E27" s="246" t="s">
        <v>72</v>
      </c>
      <c r="F27" s="247" t="s">
        <v>186</v>
      </c>
      <c r="G27" s="56" t="s">
        <v>71</v>
      </c>
      <c r="H27" s="183">
        <v>6.8</v>
      </c>
      <c r="I27" s="183"/>
      <c r="J27" s="183">
        <v>5.4</v>
      </c>
      <c r="K27" s="183"/>
      <c r="L27" s="183">
        <v>6.8</v>
      </c>
      <c r="M27" s="172"/>
      <c r="N27" s="172">
        <v>7.5</v>
      </c>
      <c r="O27" s="172"/>
      <c r="P27" s="172">
        <v>8</v>
      </c>
      <c r="Q27" s="172"/>
      <c r="R27" s="173">
        <f t="shared" si="16"/>
        <v>188.7</v>
      </c>
      <c r="S27" s="172">
        <f t="shared" si="28"/>
        <v>6.739285714285714</v>
      </c>
      <c r="T27" s="174" t="str">
        <f>IF(S27&gt;=8.95,"Xuất sắc",IF(S27&gt;=7.95,"Giỏi",IF(S27&gt;=6.95,"Khá",IF(S27&gt;=5.95,"TB khá",IF(S27&gt;=4.95,"Trung bình",IF(S27&gt;=3.95,"Yếu",IF(S27&lt;3.95,"Kém")))))))</f>
        <v>TB khá</v>
      </c>
      <c r="U27" s="175">
        <f t="shared" si="17"/>
        <v>0</v>
      </c>
      <c r="V27" s="176">
        <f t="shared" si="18"/>
        <v>0</v>
      </c>
      <c r="W27" s="172">
        <v>7.8</v>
      </c>
      <c r="X27" s="172"/>
      <c r="Y27" s="172">
        <v>7</v>
      </c>
      <c r="Z27" s="172"/>
      <c r="AA27" s="172">
        <v>6.8</v>
      </c>
      <c r="AB27" s="172"/>
      <c r="AC27" s="172">
        <v>6.5</v>
      </c>
      <c r="AD27" s="172"/>
      <c r="AE27" s="172">
        <v>7</v>
      </c>
      <c r="AF27" s="172"/>
      <c r="AG27" s="172">
        <v>6.2</v>
      </c>
      <c r="AH27" s="172"/>
      <c r="AI27" s="172">
        <v>5.4</v>
      </c>
      <c r="AJ27" s="172"/>
      <c r="AK27" s="172">
        <v>7.3</v>
      </c>
      <c r="AL27" s="172"/>
      <c r="AM27" s="173">
        <f t="shared" si="19"/>
        <v>155.3</v>
      </c>
      <c r="AN27" s="172">
        <f>AM27/AM$5</f>
        <v>6.752173913043479</v>
      </c>
      <c r="AO27" s="174" t="str">
        <f t="shared" si="3"/>
        <v>TB khá</v>
      </c>
      <c r="AP27" s="172">
        <f>(AM27+R27)/AP$5</f>
        <v>6.745098039215686</v>
      </c>
      <c r="AQ27" s="174" t="str">
        <f t="shared" si="29"/>
        <v>TB khá</v>
      </c>
      <c r="AR27" s="175">
        <f t="shared" si="20"/>
        <v>0</v>
      </c>
      <c r="AS27" s="176">
        <f t="shared" si="21"/>
        <v>0</v>
      </c>
      <c r="AT27" s="81" t="str">
        <f>IF(AP27&lt;3.95,"Thôi học",IF(AP27&lt;4.95,"Ngừng học",IF(AS27&gt;20,"Ngừng học","Lên lớp")))</f>
        <v>Lên lớp</v>
      </c>
      <c r="AU27" s="172">
        <v>9</v>
      </c>
      <c r="AV27" s="172"/>
      <c r="AW27" s="172">
        <v>8</v>
      </c>
      <c r="AX27" s="172"/>
      <c r="AY27" s="172">
        <v>8</v>
      </c>
      <c r="AZ27" s="172"/>
      <c r="BA27" s="172">
        <v>5.2</v>
      </c>
      <c r="BB27" s="172"/>
      <c r="BC27" s="172">
        <v>7.3</v>
      </c>
      <c r="BD27" s="172"/>
      <c r="BE27" s="172">
        <v>6</v>
      </c>
      <c r="BF27" s="172"/>
      <c r="BG27" s="172">
        <v>4.5</v>
      </c>
      <c r="BH27" s="172"/>
      <c r="BI27" s="172">
        <v>7.4</v>
      </c>
      <c r="BJ27" s="172"/>
      <c r="BK27" s="172">
        <v>7.3</v>
      </c>
      <c r="BL27" s="172"/>
      <c r="BM27" s="173">
        <f t="shared" si="22"/>
        <v>208.3</v>
      </c>
      <c r="BN27" s="172">
        <f t="shared" si="23"/>
        <v>6.719354838709678</v>
      </c>
      <c r="BO27" s="177" t="str">
        <f>IF(BN27&gt;=8.95,"Xuất sắc",IF(BN27&gt;=7.95,"Giỏi",IF(BN27&gt;=6.95,"Khá",IF(BN27&gt;=5.95,"TB khá",IF(BN27&gt;=4.95,"Trung bình",IF(BN27&gt;=3.95,"Yếu",IF(BN27&lt;3.95,"Kém")))))))</f>
        <v>TB khá</v>
      </c>
      <c r="BP27" s="211">
        <f t="shared" si="24"/>
        <v>1</v>
      </c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3">
        <f>CG27*CG$5+CE27*CE$5+CC27*CC$5+CA27*CA$5+BY27*BY$5+BW27*BW$5+BU27*BU$5+BS27*BS$5+BQ27*BQ$5</f>
        <v>0</v>
      </c>
      <c r="CJ27" s="172">
        <f t="shared" si="7"/>
        <v>0</v>
      </c>
      <c r="CK27" s="177" t="str">
        <f t="shared" si="8"/>
        <v>Kém</v>
      </c>
      <c r="CL27" s="172">
        <f t="shared" si="25"/>
        <v>3.2546875</v>
      </c>
      <c r="CM27" s="177" t="str">
        <f>IF(CL27&gt;=8.95,"Xuất sắc",IF(CL27&gt;=7.95,"Giỏi",IF(CL27&gt;=6.95,"Khá",IF(CL27&gt;=5.95,"TB khá",IF(CL27&gt;=4.95,"Trung bình",IF(CL27&gt;=3.95,"Yếu",IF(CL27&lt;3.95,"Kém")))))))</f>
        <v>Kém</v>
      </c>
      <c r="CN27" s="172">
        <f t="shared" si="10"/>
        <v>4.8</v>
      </c>
      <c r="CO27" s="211">
        <f t="shared" si="11"/>
        <v>10</v>
      </c>
      <c r="CP27" s="172" t="str">
        <f>IF(CL27&lt;3.95,"Thôi học",IF(CN27&lt;4.45,"Thôi học",IF(CO27&gt;=1,"Không đủ","Đủ điều kiện")))</f>
        <v>Thôi học</v>
      </c>
      <c r="CQ27" s="172"/>
      <c r="CR27" s="172"/>
      <c r="CS27" s="172"/>
      <c r="CT27" s="172"/>
      <c r="CU27" s="172"/>
      <c r="CV27" s="172"/>
      <c r="CW27" s="172">
        <f>ROUND((CQ27+CS27+CU27)/3,1)</f>
        <v>0</v>
      </c>
      <c r="CX27" s="172">
        <f>ROUND((CW27+CN27)/2,1)</f>
        <v>2.4</v>
      </c>
      <c r="CY27" s="173" t="str">
        <f t="shared" si="26"/>
        <v>Chưa TN</v>
      </c>
    </row>
    <row r="28" spans="1:103" ht="15.75" customHeight="1">
      <c r="A28" s="81">
        <v>22</v>
      </c>
      <c r="B28" s="151" t="s">
        <v>156</v>
      </c>
      <c r="C28" s="152" t="s">
        <v>238</v>
      </c>
      <c r="D28" s="254">
        <v>34380</v>
      </c>
      <c r="E28" s="153" t="s">
        <v>72</v>
      </c>
      <c r="F28" s="248" t="s">
        <v>239</v>
      </c>
      <c r="G28" s="56"/>
      <c r="H28" s="183">
        <v>6.7</v>
      </c>
      <c r="I28" s="183"/>
      <c r="J28" s="183">
        <v>5.2</v>
      </c>
      <c r="K28" s="183"/>
      <c r="L28" s="183">
        <v>6.3</v>
      </c>
      <c r="M28" s="172"/>
      <c r="N28" s="172">
        <v>5.9</v>
      </c>
      <c r="O28" s="172"/>
      <c r="P28" s="172">
        <v>7</v>
      </c>
      <c r="Q28" s="172"/>
      <c r="R28" s="173">
        <f t="shared" si="16"/>
        <v>171.5</v>
      </c>
      <c r="S28" s="172">
        <f t="shared" si="28"/>
        <v>6.125</v>
      </c>
      <c r="T28" s="174" t="str">
        <f aca="true" t="shared" si="30" ref="T28:T47">IF(S28&gt;=8.95,"Xuất sắc",IF(S28&gt;=7.95,"Giỏi",IF(S28&gt;=6.95,"Khá",IF(S28&gt;=5.95,"TB khá",IF(S28&gt;=4.95,"Trung bình",IF(S28&gt;=3.95,"Yếu",IF(S28&lt;3.95,"Kém")))))))</f>
        <v>TB khá</v>
      </c>
      <c r="U28" s="175">
        <f t="shared" si="17"/>
        <v>0</v>
      </c>
      <c r="V28" s="176">
        <f t="shared" si="18"/>
        <v>0</v>
      </c>
      <c r="W28" s="172">
        <v>5.7</v>
      </c>
      <c r="X28" s="172"/>
      <c r="Y28" s="172">
        <v>7.5</v>
      </c>
      <c r="Z28" s="172"/>
      <c r="AA28" s="172">
        <v>7.5</v>
      </c>
      <c r="AB28" s="172"/>
      <c r="AC28" s="172">
        <v>5.7</v>
      </c>
      <c r="AD28" s="172"/>
      <c r="AE28" s="172">
        <v>5</v>
      </c>
      <c r="AF28" s="172"/>
      <c r="AG28" s="172">
        <v>5.3</v>
      </c>
      <c r="AH28" s="172"/>
      <c r="AI28" s="172">
        <v>7.4</v>
      </c>
      <c r="AJ28" s="172"/>
      <c r="AK28" s="172">
        <v>5.5</v>
      </c>
      <c r="AL28" s="172"/>
      <c r="AM28" s="173">
        <f t="shared" si="19"/>
        <v>141.79999999999998</v>
      </c>
      <c r="AN28" s="172">
        <f aca="true" t="shared" si="31" ref="AN28:AN47">AM28/AM$5</f>
        <v>6.165217391304347</v>
      </c>
      <c r="AO28" s="174" t="str">
        <f t="shared" si="3"/>
        <v>TB khá</v>
      </c>
      <c r="AP28" s="172">
        <f aca="true" t="shared" si="32" ref="AP28:AP47">(AM28+R28)/AP$5</f>
        <v>6.14313725490196</v>
      </c>
      <c r="AQ28" s="174" t="str">
        <f t="shared" si="29"/>
        <v>TB khá</v>
      </c>
      <c r="AR28" s="175">
        <f aca="true" t="shared" si="33" ref="AR28:AR47">U28+SUM((IF(W28&gt;=5,0,1)),(IF(Y28&gt;=5,0,1)),(IF(AA28&gt;=5,0,1)),(IF(AC28&gt;=5,0,1)),(IF(AE28&gt;=5,0,1)),(IF(AG28&gt;=5,0,1)),(IF(AI28&gt;=5,0,1)),(IF(AK28&gt;=5,0,1)))</f>
        <v>0</v>
      </c>
      <c r="AS28" s="176">
        <f aca="true" t="shared" si="34" ref="AS28:AS47">V28+SUM((IF(W28&gt;=5,0,$W$5)),(IF(Y28&gt;=5,0,$Y$5)),(IF(AA28&gt;=5,0,$AA$5)),(IF(AC28&gt;=5,0,$AC$5)),(IF(AE28&gt;=5,0,$AE$5)),(IF(AG28&gt;=5,0,$AG$5)),(IF(AI28&gt;=5,0,$AI$5)),(IF(AK28&gt;=5,0,$AK$5)))</f>
        <v>0</v>
      </c>
      <c r="AT28" s="81" t="str">
        <f aca="true" t="shared" si="35" ref="AT28:AT47">IF(AP28&lt;3.95,"Thôi học",IF(AP28&lt;4.95,"Ngừng học",IF(AS28&gt;20,"Ngừng học","Lên lớp")))</f>
        <v>Lên lớp</v>
      </c>
      <c r="AU28" s="172">
        <v>8</v>
      </c>
      <c r="AV28" s="172"/>
      <c r="AW28" s="172">
        <v>9</v>
      </c>
      <c r="AX28" s="172"/>
      <c r="AY28" s="172">
        <v>6</v>
      </c>
      <c r="AZ28" s="172"/>
      <c r="BA28" s="172">
        <v>6</v>
      </c>
      <c r="BB28" s="172"/>
      <c r="BC28" s="172">
        <v>6</v>
      </c>
      <c r="BD28" s="172"/>
      <c r="BE28" s="172">
        <v>6</v>
      </c>
      <c r="BF28" s="172"/>
      <c r="BG28" s="172">
        <v>5.4</v>
      </c>
      <c r="BH28" s="172"/>
      <c r="BI28" s="172">
        <v>6.8</v>
      </c>
      <c r="BJ28" s="172"/>
      <c r="BK28" s="172">
        <v>6.1</v>
      </c>
      <c r="BL28" s="172"/>
      <c r="BM28" s="173">
        <f t="shared" si="22"/>
        <v>197.8</v>
      </c>
      <c r="BN28" s="172">
        <f t="shared" si="23"/>
        <v>6.380645161290323</v>
      </c>
      <c r="BO28" s="177" t="str">
        <f aca="true" t="shared" si="36" ref="BO28:BO47">IF(BN28&gt;=8.95,"Xuất sắc",IF(BN28&gt;=7.95,"Giỏi",IF(BN28&gt;=6.95,"Khá",IF(BN28&gt;=5.95,"TB khá",IF(BN28&gt;=4.95,"Trung bình",IF(BN28&gt;=3.95,"Yếu",IF(BN28&lt;3.95,"Kém")))))))</f>
        <v>TB khá</v>
      </c>
      <c r="BP28" s="211">
        <f t="shared" si="24"/>
        <v>0</v>
      </c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3">
        <f aca="true" t="shared" si="37" ref="CI28:CI47">CG28*CG$5+CE28*CE$5+CC28*CC$5+CA28*CA$5+BY28*BY$5+BW28*BW$5+BU28*BU$5+BS28*BS$5+BQ28*BQ$5</f>
        <v>0</v>
      </c>
      <c r="CJ28" s="172">
        <f t="shared" si="7"/>
        <v>0</v>
      </c>
      <c r="CK28" s="177" t="str">
        <f t="shared" si="8"/>
        <v>Kém</v>
      </c>
      <c r="CL28" s="172">
        <f aca="true" t="shared" si="38" ref="CL28:CL47">(CI28+BM28)/CL$5</f>
        <v>3.090625</v>
      </c>
      <c r="CM28" s="177" t="str">
        <f aca="true" t="shared" si="39" ref="CM28:CM47">IF(CL28&gt;=8.95,"Xuất sắc",IF(CL28&gt;=7.95,"Giỏi",IF(CL28&gt;=6.95,"Khá",IF(CL28&gt;=5.95,"TB khá",IF(CL28&gt;=4.95,"Trung bình",IF(CL28&gt;=3.95,"Yếu",IF(CL28&lt;3.95,"Kém")))))))</f>
        <v>Kém</v>
      </c>
      <c r="CN28" s="172">
        <f aca="true" t="shared" si="40" ref="CN28:CN47">ROUND((CI28+BM28+AM28+R28)/CN$5,1)</f>
        <v>4.4</v>
      </c>
      <c r="CO28" s="211">
        <f aca="true" t="shared" si="41" ref="CO28:CO47">AR28+BP28+SUM((IF(BQ28&gt;=5,0,1)),(IF(BS28&gt;=5,0,1)),(IF(BU28&gt;=5,0,1)),(IF(BW28&gt;=5,0,1)),(IF(BY28&gt;=5,0,1)),(IF(CA28&gt;=5,0,1)),(IF(CC28&gt;=5,0,1)),(IF(CE28&gt;=5,0,1)),(IF(CG28&gt;=5,0,1)))</f>
        <v>9</v>
      </c>
      <c r="CP28" s="172" t="str">
        <f aca="true" t="shared" si="42" ref="CP28:CP47">IF(CL28&lt;3.95,"Thôi học",IF(CN28&lt;4.45,"Thôi học",IF(CO28&gt;=1,"Không đủ","Đủ điều kiện")))</f>
        <v>Thôi học</v>
      </c>
      <c r="CQ28" s="172"/>
      <c r="CR28" s="172"/>
      <c r="CS28" s="172"/>
      <c r="CT28" s="172"/>
      <c r="CU28" s="172"/>
      <c r="CV28" s="172"/>
      <c r="CW28" s="172">
        <f aca="true" t="shared" si="43" ref="CW28:CW47">ROUND((CQ28+CS28+CU28)/3,1)</f>
        <v>0</v>
      </c>
      <c r="CX28" s="172">
        <f aca="true" t="shared" si="44" ref="CX28:CX47">ROUND((CW28+CN28)/2,1)</f>
        <v>2.2</v>
      </c>
      <c r="CY28" s="173" t="str">
        <f aca="true" t="shared" si="45" ref="CY28:CY47">IF(CQ28&lt;5,"Chưa TN",IF(CS28&lt;5,"Chưa TN",IF(CU28&lt;5,"Chưa TN",IF(CX28&lt;5,"Chưa TN",IF(CX28&lt;5.95,"Trung bình",IF(CX28&lt;6.95,"TB khá",IF(CX28&lt;7.95,"Khá",IF(CX28&lt;8.95,"Giỏi","Xuất sắc"))))))))</f>
        <v>Chưa TN</v>
      </c>
    </row>
    <row r="29" spans="1:103" ht="15.75" customHeight="1">
      <c r="A29" s="81">
        <v>23</v>
      </c>
      <c r="B29" s="151" t="s">
        <v>240</v>
      </c>
      <c r="C29" s="152" t="s">
        <v>241</v>
      </c>
      <c r="D29" s="254">
        <v>34389</v>
      </c>
      <c r="E29" s="153" t="s">
        <v>72</v>
      </c>
      <c r="F29" s="248" t="s">
        <v>218</v>
      </c>
      <c r="G29" s="56"/>
      <c r="H29" s="183">
        <v>6</v>
      </c>
      <c r="I29" s="183"/>
      <c r="J29" s="183">
        <v>7.3</v>
      </c>
      <c r="K29" s="183"/>
      <c r="L29" s="183">
        <v>8</v>
      </c>
      <c r="M29" s="172"/>
      <c r="N29" s="172">
        <v>6.2</v>
      </c>
      <c r="O29" s="172"/>
      <c r="P29" s="172">
        <v>7</v>
      </c>
      <c r="Q29" s="172"/>
      <c r="R29" s="173">
        <f t="shared" si="16"/>
        <v>192.4</v>
      </c>
      <c r="S29" s="172">
        <f t="shared" si="28"/>
        <v>6.871428571428572</v>
      </c>
      <c r="T29" s="174" t="str">
        <f t="shared" si="30"/>
        <v>TB khá</v>
      </c>
      <c r="U29" s="175">
        <f t="shared" si="17"/>
        <v>0</v>
      </c>
      <c r="V29" s="176">
        <f t="shared" si="18"/>
        <v>0</v>
      </c>
      <c r="W29" s="172">
        <v>5</v>
      </c>
      <c r="X29" s="172"/>
      <c r="Y29" s="172">
        <v>5.5</v>
      </c>
      <c r="Z29" s="172"/>
      <c r="AA29" s="172">
        <v>5.5</v>
      </c>
      <c r="AB29" s="172"/>
      <c r="AC29" s="172">
        <v>5</v>
      </c>
      <c r="AD29" s="172"/>
      <c r="AE29" s="172">
        <v>4.5</v>
      </c>
      <c r="AF29" s="172">
        <v>4</v>
      </c>
      <c r="AG29" s="172">
        <v>5.2</v>
      </c>
      <c r="AH29" s="172"/>
      <c r="AI29" s="172">
        <v>6.7</v>
      </c>
      <c r="AJ29" s="172"/>
      <c r="AK29" s="172">
        <v>3.9</v>
      </c>
      <c r="AL29" s="172"/>
      <c r="AM29" s="173">
        <f t="shared" si="19"/>
        <v>117.80000000000001</v>
      </c>
      <c r="AN29" s="172">
        <f t="shared" si="31"/>
        <v>5.121739130434783</v>
      </c>
      <c r="AO29" s="174" t="str">
        <f t="shared" si="3"/>
        <v>Trung bình</v>
      </c>
      <c r="AP29" s="172">
        <f t="shared" si="32"/>
        <v>6.082352941176471</v>
      </c>
      <c r="AQ29" s="174" t="str">
        <f t="shared" si="29"/>
        <v>TB khá</v>
      </c>
      <c r="AR29" s="175">
        <f t="shared" si="33"/>
        <v>2</v>
      </c>
      <c r="AS29" s="176">
        <f t="shared" si="34"/>
        <v>6</v>
      </c>
      <c r="AT29" s="81" t="str">
        <f t="shared" si="35"/>
        <v>Lên lớp</v>
      </c>
      <c r="AU29" s="172">
        <v>7</v>
      </c>
      <c r="AV29" s="172"/>
      <c r="AW29" s="172">
        <v>4</v>
      </c>
      <c r="AX29" s="172"/>
      <c r="AY29" s="172">
        <v>5.5</v>
      </c>
      <c r="AZ29" s="172"/>
      <c r="BA29" s="172">
        <v>6</v>
      </c>
      <c r="BB29" s="172"/>
      <c r="BC29" s="172">
        <v>5.9</v>
      </c>
      <c r="BD29" s="172"/>
      <c r="BE29" s="172">
        <v>6.3</v>
      </c>
      <c r="BF29" s="172"/>
      <c r="BG29" s="172">
        <v>5.9</v>
      </c>
      <c r="BH29" s="172"/>
      <c r="BI29" s="172">
        <v>6.9</v>
      </c>
      <c r="BJ29" s="172"/>
      <c r="BK29" s="172">
        <v>5</v>
      </c>
      <c r="BL29" s="172"/>
      <c r="BM29" s="173">
        <f t="shared" si="22"/>
        <v>183.70000000000002</v>
      </c>
      <c r="BN29" s="172">
        <f t="shared" si="23"/>
        <v>5.925806451612904</v>
      </c>
      <c r="BO29" s="177" t="str">
        <f t="shared" si="36"/>
        <v>Trung bình</v>
      </c>
      <c r="BP29" s="211">
        <f t="shared" si="24"/>
        <v>1</v>
      </c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3">
        <f t="shared" si="37"/>
        <v>0</v>
      </c>
      <c r="CJ29" s="172">
        <f t="shared" si="7"/>
        <v>0</v>
      </c>
      <c r="CK29" s="177" t="str">
        <f t="shared" si="8"/>
        <v>Kém</v>
      </c>
      <c r="CL29" s="172">
        <f t="shared" si="38"/>
        <v>2.8703125000000003</v>
      </c>
      <c r="CM29" s="177" t="str">
        <f t="shared" si="39"/>
        <v>Kém</v>
      </c>
      <c r="CN29" s="172">
        <f t="shared" si="40"/>
        <v>4.3</v>
      </c>
      <c r="CO29" s="211">
        <f t="shared" si="41"/>
        <v>12</v>
      </c>
      <c r="CP29" s="172" t="str">
        <f t="shared" si="42"/>
        <v>Thôi học</v>
      </c>
      <c r="CQ29" s="172"/>
      <c r="CR29" s="172"/>
      <c r="CS29" s="172"/>
      <c r="CT29" s="172"/>
      <c r="CU29" s="172"/>
      <c r="CV29" s="172"/>
      <c r="CW29" s="172">
        <f t="shared" si="43"/>
        <v>0</v>
      </c>
      <c r="CX29" s="172">
        <f t="shared" si="44"/>
        <v>2.2</v>
      </c>
      <c r="CY29" s="173" t="str">
        <f t="shared" si="45"/>
        <v>Chưa TN</v>
      </c>
    </row>
    <row r="30" spans="1:103" ht="15.75" customHeight="1">
      <c r="A30" s="81">
        <v>24</v>
      </c>
      <c r="B30" s="151" t="s">
        <v>242</v>
      </c>
      <c r="C30" s="152" t="s">
        <v>122</v>
      </c>
      <c r="D30" s="254">
        <v>34640</v>
      </c>
      <c r="E30" s="153" t="s">
        <v>72</v>
      </c>
      <c r="F30" s="248" t="s">
        <v>243</v>
      </c>
      <c r="G30" s="56"/>
      <c r="H30" s="183">
        <v>6.7</v>
      </c>
      <c r="I30" s="183"/>
      <c r="J30" s="183">
        <v>5.1</v>
      </c>
      <c r="K30" s="183"/>
      <c r="L30" s="183">
        <v>6.3</v>
      </c>
      <c r="M30" s="172"/>
      <c r="N30" s="172">
        <v>6.4</v>
      </c>
      <c r="O30" s="172"/>
      <c r="P30" s="172">
        <v>8</v>
      </c>
      <c r="Q30" s="172"/>
      <c r="R30" s="173">
        <f t="shared" si="16"/>
        <v>178.2</v>
      </c>
      <c r="S30" s="172">
        <f t="shared" si="28"/>
        <v>6.364285714285714</v>
      </c>
      <c r="T30" s="174" t="str">
        <f t="shared" si="30"/>
        <v>TB khá</v>
      </c>
      <c r="U30" s="175">
        <f t="shared" si="17"/>
        <v>0</v>
      </c>
      <c r="V30" s="176">
        <f t="shared" si="18"/>
        <v>0</v>
      </c>
      <c r="W30" s="172">
        <v>4.4</v>
      </c>
      <c r="X30" s="172">
        <v>3.9</v>
      </c>
      <c r="Y30" s="172">
        <v>7.8</v>
      </c>
      <c r="Z30" s="172"/>
      <c r="AA30" s="172">
        <v>8</v>
      </c>
      <c r="AB30" s="172"/>
      <c r="AC30" s="172">
        <v>5.3</v>
      </c>
      <c r="AD30" s="172"/>
      <c r="AE30" s="172">
        <v>5</v>
      </c>
      <c r="AF30" s="172"/>
      <c r="AG30" s="172">
        <v>6.3</v>
      </c>
      <c r="AH30" s="172"/>
      <c r="AI30" s="172">
        <v>5.2</v>
      </c>
      <c r="AJ30" s="172"/>
      <c r="AK30" s="172">
        <v>7.4</v>
      </c>
      <c r="AL30" s="172"/>
      <c r="AM30" s="173">
        <f t="shared" si="19"/>
        <v>142.79999999999998</v>
      </c>
      <c r="AN30" s="172">
        <f t="shared" si="31"/>
        <v>6.208695652173913</v>
      </c>
      <c r="AO30" s="174" t="str">
        <f t="shared" si="3"/>
        <v>TB khá</v>
      </c>
      <c r="AP30" s="172">
        <f t="shared" si="32"/>
        <v>6.294117647058823</v>
      </c>
      <c r="AQ30" s="174" t="str">
        <f t="shared" si="29"/>
        <v>TB khá</v>
      </c>
      <c r="AR30" s="175">
        <f t="shared" si="33"/>
        <v>1</v>
      </c>
      <c r="AS30" s="176">
        <f t="shared" si="34"/>
        <v>3</v>
      </c>
      <c r="AT30" s="81" t="str">
        <f t="shared" si="35"/>
        <v>Lên lớp</v>
      </c>
      <c r="AU30" s="172">
        <v>7</v>
      </c>
      <c r="AV30" s="172"/>
      <c r="AW30" s="172">
        <v>6.3</v>
      </c>
      <c r="AX30" s="172"/>
      <c r="AY30" s="172">
        <v>5</v>
      </c>
      <c r="AZ30" s="172"/>
      <c r="BA30" s="172">
        <v>6</v>
      </c>
      <c r="BB30" s="172"/>
      <c r="BC30" s="172">
        <v>6.5</v>
      </c>
      <c r="BD30" s="172"/>
      <c r="BE30" s="172">
        <v>6.2</v>
      </c>
      <c r="BF30" s="172"/>
      <c r="BG30" s="172">
        <v>7</v>
      </c>
      <c r="BH30" s="172"/>
      <c r="BI30" s="172">
        <v>6.8</v>
      </c>
      <c r="BJ30" s="172"/>
      <c r="BK30" s="172">
        <v>5.8</v>
      </c>
      <c r="BL30" s="172"/>
      <c r="BM30" s="173">
        <f t="shared" si="22"/>
        <v>195.20000000000002</v>
      </c>
      <c r="BN30" s="172">
        <f t="shared" si="23"/>
        <v>6.296774193548388</v>
      </c>
      <c r="BO30" s="177" t="str">
        <f t="shared" si="36"/>
        <v>TB khá</v>
      </c>
      <c r="BP30" s="211">
        <f t="shared" si="24"/>
        <v>0</v>
      </c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3">
        <f t="shared" si="37"/>
        <v>0</v>
      </c>
      <c r="CJ30" s="172">
        <f t="shared" si="7"/>
        <v>0</v>
      </c>
      <c r="CK30" s="177" t="str">
        <f t="shared" si="8"/>
        <v>Kém</v>
      </c>
      <c r="CL30" s="172">
        <f t="shared" si="38"/>
        <v>3.0500000000000003</v>
      </c>
      <c r="CM30" s="177" t="str">
        <f t="shared" si="39"/>
        <v>Kém</v>
      </c>
      <c r="CN30" s="172">
        <f t="shared" si="40"/>
        <v>4.5</v>
      </c>
      <c r="CO30" s="211">
        <f t="shared" si="41"/>
        <v>10</v>
      </c>
      <c r="CP30" s="172" t="str">
        <f t="shared" si="42"/>
        <v>Thôi học</v>
      </c>
      <c r="CQ30" s="172"/>
      <c r="CR30" s="172"/>
      <c r="CS30" s="172"/>
      <c r="CT30" s="172"/>
      <c r="CU30" s="172"/>
      <c r="CV30" s="172"/>
      <c r="CW30" s="172">
        <f t="shared" si="43"/>
        <v>0</v>
      </c>
      <c r="CX30" s="172">
        <f t="shared" si="44"/>
        <v>2.3</v>
      </c>
      <c r="CY30" s="173" t="str">
        <f t="shared" si="45"/>
        <v>Chưa TN</v>
      </c>
    </row>
    <row r="31" spans="1:103" ht="15.75" customHeight="1">
      <c r="A31" s="81">
        <v>25</v>
      </c>
      <c r="B31" s="244" t="s">
        <v>244</v>
      </c>
      <c r="C31" s="245" t="s">
        <v>245</v>
      </c>
      <c r="D31" s="253">
        <v>34169</v>
      </c>
      <c r="E31" s="246" t="s">
        <v>72</v>
      </c>
      <c r="F31" s="247" t="s">
        <v>246</v>
      </c>
      <c r="G31" s="56"/>
      <c r="H31" s="183">
        <v>7.2</v>
      </c>
      <c r="I31" s="183"/>
      <c r="J31" s="183">
        <v>6.9</v>
      </c>
      <c r="K31" s="183"/>
      <c r="L31" s="183">
        <v>7.2</v>
      </c>
      <c r="M31" s="172"/>
      <c r="N31" s="172">
        <v>7</v>
      </c>
      <c r="O31" s="172"/>
      <c r="P31" s="172">
        <v>8</v>
      </c>
      <c r="Q31" s="172"/>
      <c r="R31" s="173">
        <f t="shared" si="16"/>
        <v>202.2</v>
      </c>
      <c r="S31" s="172">
        <f t="shared" si="28"/>
        <v>7.221428571428571</v>
      </c>
      <c r="T31" s="174" t="str">
        <f t="shared" si="30"/>
        <v>Khá</v>
      </c>
      <c r="U31" s="175">
        <f t="shared" si="17"/>
        <v>0</v>
      </c>
      <c r="V31" s="176">
        <f t="shared" si="18"/>
        <v>0</v>
      </c>
      <c r="W31" s="172">
        <v>7.4</v>
      </c>
      <c r="X31" s="172"/>
      <c r="Y31" s="172">
        <v>8.8</v>
      </c>
      <c r="Z31" s="172"/>
      <c r="AA31" s="172">
        <v>8</v>
      </c>
      <c r="AB31" s="172"/>
      <c r="AC31" s="172">
        <v>7</v>
      </c>
      <c r="AD31" s="172"/>
      <c r="AE31" s="172">
        <v>5.5</v>
      </c>
      <c r="AF31" s="172"/>
      <c r="AG31" s="172">
        <v>7</v>
      </c>
      <c r="AH31" s="172"/>
      <c r="AI31" s="172">
        <v>6.9</v>
      </c>
      <c r="AJ31" s="172"/>
      <c r="AK31" s="172">
        <v>7.4</v>
      </c>
      <c r="AL31" s="172"/>
      <c r="AM31" s="173">
        <f t="shared" si="19"/>
        <v>167.10000000000002</v>
      </c>
      <c r="AN31" s="172">
        <f t="shared" si="31"/>
        <v>7.265217391304349</v>
      </c>
      <c r="AO31" s="174" t="str">
        <f t="shared" si="3"/>
        <v>Khá</v>
      </c>
      <c r="AP31" s="172">
        <f t="shared" si="32"/>
        <v>7.241176470588235</v>
      </c>
      <c r="AQ31" s="174" t="str">
        <f t="shared" si="29"/>
        <v>Khá</v>
      </c>
      <c r="AR31" s="175">
        <f t="shared" si="33"/>
        <v>0</v>
      </c>
      <c r="AS31" s="176">
        <f t="shared" si="34"/>
        <v>0</v>
      </c>
      <c r="AT31" s="81" t="str">
        <f t="shared" si="35"/>
        <v>Lên lớp</v>
      </c>
      <c r="AU31" s="172">
        <v>8</v>
      </c>
      <c r="AV31" s="172"/>
      <c r="AW31" s="172">
        <v>7.1</v>
      </c>
      <c r="AX31" s="172"/>
      <c r="AY31" s="172">
        <v>7.7</v>
      </c>
      <c r="AZ31" s="172"/>
      <c r="BA31" s="172">
        <v>6.4</v>
      </c>
      <c r="BB31" s="172"/>
      <c r="BC31" s="172">
        <v>6.5</v>
      </c>
      <c r="BD31" s="172"/>
      <c r="BE31" s="172">
        <v>6.5</v>
      </c>
      <c r="BF31" s="172"/>
      <c r="BG31" s="172">
        <v>4</v>
      </c>
      <c r="BH31" s="172"/>
      <c r="BI31" s="172">
        <v>8.5</v>
      </c>
      <c r="BJ31" s="172"/>
      <c r="BK31" s="172"/>
      <c r="BL31" s="172" t="s">
        <v>337</v>
      </c>
      <c r="BM31" s="173">
        <f t="shared" si="22"/>
        <v>182.2</v>
      </c>
      <c r="BN31" s="172">
        <f t="shared" si="23"/>
        <v>5.877419354838709</v>
      </c>
      <c r="BO31" s="177" t="str">
        <f t="shared" si="36"/>
        <v>Trung bình</v>
      </c>
      <c r="BP31" s="211">
        <f t="shared" si="24"/>
        <v>2</v>
      </c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3">
        <f t="shared" si="37"/>
        <v>0</v>
      </c>
      <c r="CJ31" s="172">
        <f t="shared" si="7"/>
        <v>0</v>
      </c>
      <c r="CK31" s="177" t="str">
        <f t="shared" si="8"/>
        <v>Kém</v>
      </c>
      <c r="CL31" s="172">
        <f t="shared" si="38"/>
        <v>2.846875</v>
      </c>
      <c r="CM31" s="177" t="str">
        <f t="shared" si="39"/>
        <v>Kém</v>
      </c>
      <c r="CN31" s="172">
        <f t="shared" si="40"/>
        <v>4.8</v>
      </c>
      <c r="CO31" s="211">
        <f t="shared" si="41"/>
        <v>11</v>
      </c>
      <c r="CP31" s="172" t="str">
        <f t="shared" si="42"/>
        <v>Thôi học</v>
      </c>
      <c r="CQ31" s="172"/>
      <c r="CR31" s="172"/>
      <c r="CS31" s="172"/>
      <c r="CT31" s="172"/>
      <c r="CU31" s="172"/>
      <c r="CV31" s="172"/>
      <c r="CW31" s="172">
        <f t="shared" si="43"/>
        <v>0</v>
      </c>
      <c r="CX31" s="172">
        <f t="shared" si="44"/>
        <v>2.4</v>
      </c>
      <c r="CY31" s="173" t="str">
        <f t="shared" si="45"/>
        <v>Chưa TN</v>
      </c>
    </row>
    <row r="32" spans="1:103" ht="15.75" customHeight="1">
      <c r="A32" s="81">
        <v>26</v>
      </c>
      <c r="B32" s="244" t="s">
        <v>247</v>
      </c>
      <c r="C32" s="245" t="s">
        <v>248</v>
      </c>
      <c r="D32" s="253">
        <v>34126</v>
      </c>
      <c r="E32" s="246" t="s">
        <v>72</v>
      </c>
      <c r="F32" s="247" t="s">
        <v>249</v>
      </c>
      <c r="G32" s="56"/>
      <c r="H32" s="183">
        <v>5.3</v>
      </c>
      <c r="I32" s="183"/>
      <c r="J32" s="183"/>
      <c r="K32" s="183" t="s">
        <v>335</v>
      </c>
      <c r="L32" s="183">
        <v>3.4</v>
      </c>
      <c r="M32" s="172"/>
      <c r="N32" s="172">
        <v>6</v>
      </c>
      <c r="O32" s="172"/>
      <c r="P32" s="172">
        <v>7</v>
      </c>
      <c r="Q32" s="172"/>
      <c r="R32" s="173">
        <f t="shared" si="16"/>
        <v>110.39999999999999</v>
      </c>
      <c r="S32" s="172">
        <f t="shared" si="28"/>
        <v>3.9428571428571426</v>
      </c>
      <c r="T32" s="174" t="str">
        <f t="shared" si="30"/>
        <v>Kém</v>
      </c>
      <c r="U32" s="175">
        <f t="shared" si="17"/>
        <v>2</v>
      </c>
      <c r="V32" s="176">
        <f t="shared" si="18"/>
        <v>12</v>
      </c>
      <c r="W32" s="172">
        <v>4.4</v>
      </c>
      <c r="X32" s="172">
        <v>3.4</v>
      </c>
      <c r="Y32" s="172">
        <v>6</v>
      </c>
      <c r="Z32" s="172"/>
      <c r="AA32" s="172">
        <v>6</v>
      </c>
      <c r="AB32" s="172"/>
      <c r="AC32" s="172">
        <v>5.3</v>
      </c>
      <c r="AD32" s="172"/>
      <c r="AE32" s="172">
        <v>5.5</v>
      </c>
      <c r="AF32" s="172"/>
      <c r="AG32" s="172">
        <v>5.3</v>
      </c>
      <c r="AH32" s="172"/>
      <c r="AI32" s="172">
        <v>6</v>
      </c>
      <c r="AJ32" s="172"/>
      <c r="AK32" s="172">
        <v>6.8</v>
      </c>
      <c r="AL32" s="172"/>
      <c r="AM32" s="173">
        <f t="shared" si="19"/>
        <v>131.2</v>
      </c>
      <c r="AN32" s="172">
        <f t="shared" si="31"/>
        <v>5.7043478260869565</v>
      </c>
      <c r="AO32" s="174" t="str">
        <f t="shared" si="3"/>
        <v>Trung bình</v>
      </c>
      <c r="AP32" s="172">
        <f t="shared" si="32"/>
        <v>4.7372549019607835</v>
      </c>
      <c r="AQ32" s="174" t="str">
        <f t="shared" si="29"/>
        <v>Yếu</v>
      </c>
      <c r="AR32" s="175">
        <f t="shared" si="33"/>
        <v>3</v>
      </c>
      <c r="AS32" s="176">
        <f t="shared" si="34"/>
        <v>15</v>
      </c>
      <c r="AT32" s="81" t="str">
        <f t="shared" si="35"/>
        <v>Ngừng học</v>
      </c>
      <c r="AU32" s="172">
        <v>7</v>
      </c>
      <c r="AV32" s="172"/>
      <c r="AW32" s="172">
        <v>4</v>
      </c>
      <c r="AX32" s="172"/>
      <c r="AY32" s="172">
        <v>5.5</v>
      </c>
      <c r="AZ32" s="172"/>
      <c r="BA32" s="172">
        <v>5.5</v>
      </c>
      <c r="BB32" s="172"/>
      <c r="BC32" s="172">
        <v>5</v>
      </c>
      <c r="BD32" s="172"/>
      <c r="BE32" s="172">
        <v>4.7</v>
      </c>
      <c r="BF32" s="172"/>
      <c r="BG32" s="172">
        <v>5.9</v>
      </c>
      <c r="BH32" s="172"/>
      <c r="BI32" s="172">
        <v>5.2</v>
      </c>
      <c r="BJ32" s="172"/>
      <c r="BK32" s="172">
        <v>6.3</v>
      </c>
      <c r="BL32" s="172"/>
      <c r="BM32" s="173">
        <f t="shared" si="22"/>
        <v>166.9</v>
      </c>
      <c r="BN32" s="172">
        <f t="shared" si="23"/>
        <v>5.383870967741935</v>
      </c>
      <c r="BO32" s="177" t="str">
        <f t="shared" si="36"/>
        <v>Trung bình</v>
      </c>
      <c r="BP32" s="211">
        <f t="shared" si="24"/>
        <v>2</v>
      </c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3">
        <f t="shared" si="37"/>
        <v>0</v>
      </c>
      <c r="CJ32" s="172">
        <f t="shared" si="7"/>
        <v>0</v>
      </c>
      <c r="CK32" s="177" t="str">
        <f t="shared" si="8"/>
        <v>Kém</v>
      </c>
      <c r="CL32" s="172">
        <f t="shared" si="38"/>
        <v>2.6078125</v>
      </c>
      <c r="CM32" s="177" t="str">
        <f t="shared" si="39"/>
        <v>Kém</v>
      </c>
      <c r="CN32" s="172">
        <f t="shared" si="40"/>
        <v>3.6</v>
      </c>
      <c r="CO32" s="211">
        <f t="shared" si="41"/>
        <v>14</v>
      </c>
      <c r="CP32" s="172" t="str">
        <f t="shared" si="42"/>
        <v>Thôi học</v>
      </c>
      <c r="CQ32" s="172"/>
      <c r="CR32" s="172"/>
      <c r="CS32" s="172"/>
      <c r="CT32" s="172"/>
      <c r="CU32" s="172"/>
      <c r="CV32" s="172"/>
      <c r="CW32" s="172">
        <f t="shared" si="43"/>
        <v>0</v>
      </c>
      <c r="CX32" s="172">
        <f t="shared" si="44"/>
        <v>1.8</v>
      </c>
      <c r="CY32" s="173" t="str">
        <f t="shared" si="45"/>
        <v>Chưa TN</v>
      </c>
    </row>
    <row r="33" spans="1:103" ht="15.75" customHeight="1">
      <c r="A33" s="81">
        <v>27</v>
      </c>
      <c r="B33" s="244" t="s">
        <v>250</v>
      </c>
      <c r="C33" s="245" t="s">
        <v>251</v>
      </c>
      <c r="D33" s="253">
        <v>33992</v>
      </c>
      <c r="E33" s="246" t="s">
        <v>72</v>
      </c>
      <c r="F33" s="247" t="s">
        <v>249</v>
      </c>
      <c r="G33" s="56"/>
      <c r="H33" s="183">
        <v>5.7</v>
      </c>
      <c r="I33" s="183"/>
      <c r="J33" s="183">
        <v>5.1</v>
      </c>
      <c r="K33" s="183"/>
      <c r="L33" s="183">
        <v>5.5</v>
      </c>
      <c r="M33" s="172"/>
      <c r="N33" s="172">
        <v>5.5</v>
      </c>
      <c r="O33" s="172"/>
      <c r="P33" s="172">
        <v>7</v>
      </c>
      <c r="Q33" s="172"/>
      <c r="R33" s="173">
        <f t="shared" si="16"/>
        <v>159.5</v>
      </c>
      <c r="S33" s="172">
        <f t="shared" si="28"/>
        <v>5.696428571428571</v>
      </c>
      <c r="T33" s="174" t="str">
        <f t="shared" si="30"/>
        <v>Trung bình</v>
      </c>
      <c r="U33" s="175">
        <f t="shared" si="17"/>
        <v>0</v>
      </c>
      <c r="V33" s="176">
        <f t="shared" si="18"/>
        <v>0</v>
      </c>
      <c r="W33" s="172">
        <v>5.4</v>
      </c>
      <c r="X33" s="172">
        <v>4.4</v>
      </c>
      <c r="Y33" s="172">
        <v>7</v>
      </c>
      <c r="Z33" s="172"/>
      <c r="AA33" s="172">
        <v>7</v>
      </c>
      <c r="AB33" s="172"/>
      <c r="AC33" s="172">
        <v>5.5</v>
      </c>
      <c r="AD33" s="172"/>
      <c r="AE33" s="172">
        <v>4</v>
      </c>
      <c r="AF33" s="172">
        <v>3.5</v>
      </c>
      <c r="AG33" s="172">
        <v>6.3</v>
      </c>
      <c r="AH33" s="172"/>
      <c r="AI33" s="172">
        <v>6.4</v>
      </c>
      <c r="AJ33" s="172"/>
      <c r="AK33" s="172">
        <v>8.5</v>
      </c>
      <c r="AL33" s="172"/>
      <c r="AM33" s="173">
        <f t="shared" si="19"/>
        <v>147.8</v>
      </c>
      <c r="AN33" s="172">
        <f t="shared" si="31"/>
        <v>6.42608695652174</v>
      </c>
      <c r="AO33" s="174" t="str">
        <f t="shared" si="3"/>
        <v>TB khá</v>
      </c>
      <c r="AP33" s="172">
        <f t="shared" si="32"/>
        <v>6.025490196078431</v>
      </c>
      <c r="AQ33" s="174" t="str">
        <f t="shared" si="29"/>
        <v>TB khá</v>
      </c>
      <c r="AR33" s="175">
        <f t="shared" si="33"/>
        <v>1</v>
      </c>
      <c r="AS33" s="176">
        <f t="shared" si="34"/>
        <v>2</v>
      </c>
      <c r="AT33" s="81" t="str">
        <f t="shared" si="35"/>
        <v>Lên lớp</v>
      </c>
      <c r="AU33" s="172">
        <v>8</v>
      </c>
      <c r="AV33" s="172"/>
      <c r="AW33" s="172">
        <v>5.3</v>
      </c>
      <c r="AX33" s="172"/>
      <c r="AY33" s="172">
        <v>6</v>
      </c>
      <c r="AZ33" s="172"/>
      <c r="BA33" s="172">
        <v>5.9</v>
      </c>
      <c r="BB33" s="172"/>
      <c r="BC33" s="172">
        <v>6.7</v>
      </c>
      <c r="BD33" s="172"/>
      <c r="BE33" s="172">
        <v>5</v>
      </c>
      <c r="BF33" s="172"/>
      <c r="BG33" s="172">
        <v>5.5</v>
      </c>
      <c r="BH33" s="172"/>
      <c r="BI33" s="172">
        <v>7</v>
      </c>
      <c r="BJ33" s="172"/>
      <c r="BK33" s="172">
        <v>6.1</v>
      </c>
      <c r="BL33" s="172"/>
      <c r="BM33" s="173">
        <f t="shared" si="22"/>
        <v>187.9</v>
      </c>
      <c r="BN33" s="172">
        <f t="shared" si="23"/>
        <v>6.061290322580645</v>
      </c>
      <c r="BO33" s="177" t="str">
        <f t="shared" si="36"/>
        <v>TB khá</v>
      </c>
      <c r="BP33" s="211">
        <f t="shared" si="24"/>
        <v>0</v>
      </c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3">
        <f t="shared" si="37"/>
        <v>0</v>
      </c>
      <c r="CJ33" s="172">
        <f t="shared" si="7"/>
        <v>0</v>
      </c>
      <c r="CK33" s="177" t="str">
        <f t="shared" si="8"/>
        <v>Kém</v>
      </c>
      <c r="CL33" s="172">
        <f t="shared" si="38"/>
        <v>2.9359375</v>
      </c>
      <c r="CM33" s="177" t="str">
        <f t="shared" si="39"/>
        <v>Kém</v>
      </c>
      <c r="CN33" s="172">
        <f t="shared" si="40"/>
        <v>4.3</v>
      </c>
      <c r="CO33" s="211">
        <f t="shared" si="41"/>
        <v>10</v>
      </c>
      <c r="CP33" s="172" t="str">
        <f t="shared" si="42"/>
        <v>Thôi học</v>
      </c>
      <c r="CQ33" s="172"/>
      <c r="CR33" s="172"/>
      <c r="CS33" s="172"/>
      <c r="CT33" s="172"/>
      <c r="CU33" s="172"/>
      <c r="CV33" s="172"/>
      <c r="CW33" s="172">
        <f t="shared" si="43"/>
        <v>0</v>
      </c>
      <c r="CX33" s="172">
        <f t="shared" si="44"/>
        <v>2.2</v>
      </c>
      <c r="CY33" s="173" t="str">
        <f t="shared" si="45"/>
        <v>Chưa TN</v>
      </c>
    </row>
    <row r="34" spans="1:103" ht="15.75" customHeight="1">
      <c r="A34" s="81">
        <v>28</v>
      </c>
      <c r="B34" s="244" t="s">
        <v>252</v>
      </c>
      <c r="C34" s="245" t="s">
        <v>83</v>
      </c>
      <c r="D34" s="253">
        <v>34430</v>
      </c>
      <c r="E34" s="246" t="s">
        <v>72</v>
      </c>
      <c r="F34" s="247" t="s">
        <v>186</v>
      </c>
      <c r="G34" s="56"/>
      <c r="H34" s="183">
        <v>6.2</v>
      </c>
      <c r="I34" s="183"/>
      <c r="J34" s="183">
        <v>5.7</v>
      </c>
      <c r="K34" s="183"/>
      <c r="L34" s="183">
        <v>5.4</v>
      </c>
      <c r="M34" s="172"/>
      <c r="N34" s="172">
        <v>5.4</v>
      </c>
      <c r="O34" s="172"/>
      <c r="P34" s="172">
        <v>7</v>
      </c>
      <c r="Q34" s="172"/>
      <c r="R34" s="173">
        <f t="shared" si="16"/>
        <v>166.39999999999998</v>
      </c>
      <c r="S34" s="172">
        <f t="shared" si="28"/>
        <v>5.942857142857142</v>
      </c>
      <c r="T34" s="174" t="str">
        <f t="shared" si="30"/>
        <v>Trung bình</v>
      </c>
      <c r="U34" s="175">
        <f t="shared" si="17"/>
        <v>0</v>
      </c>
      <c r="V34" s="176">
        <f t="shared" si="18"/>
        <v>0</v>
      </c>
      <c r="W34" s="172">
        <v>5.5</v>
      </c>
      <c r="X34" s="172"/>
      <c r="Y34" s="172">
        <v>4.3</v>
      </c>
      <c r="Z34" s="172"/>
      <c r="AA34" s="172">
        <v>5.8</v>
      </c>
      <c r="AB34" s="172"/>
      <c r="AC34" s="172"/>
      <c r="AD34" s="172" t="s">
        <v>335</v>
      </c>
      <c r="AE34" s="172">
        <v>5.5</v>
      </c>
      <c r="AF34" s="172"/>
      <c r="AG34" s="172"/>
      <c r="AH34" s="172" t="s">
        <v>335</v>
      </c>
      <c r="AI34" s="172">
        <v>5.7</v>
      </c>
      <c r="AJ34" s="172"/>
      <c r="AK34" s="172">
        <v>6.4</v>
      </c>
      <c r="AL34" s="172"/>
      <c r="AM34" s="173">
        <f t="shared" si="19"/>
        <v>96.19999999999999</v>
      </c>
      <c r="AN34" s="172">
        <f t="shared" si="31"/>
        <v>4.182608695652173</v>
      </c>
      <c r="AO34" s="174" t="str">
        <f t="shared" si="3"/>
        <v>Yếu</v>
      </c>
      <c r="AP34" s="172">
        <f t="shared" si="32"/>
        <v>5.149019607843137</v>
      </c>
      <c r="AQ34" s="174" t="str">
        <f t="shared" si="29"/>
        <v>Trung bình</v>
      </c>
      <c r="AR34" s="175">
        <f t="shared" si="33"/>
        <v>3</v>
      </c>
      <c r="AS34" s="176">
        <f t="shared" si="34"/>
        <v>8</v>
      </c>
      <c r="AT34" s="81" t="str">
        <f t="shared" si="35"/>
        <v>Lên lớp</v>
      </c>
      <c r="AU34" s="172">
        <v>8</v>
      </c>
      <c r="AV34" s="172"/>
      <c r="AW34" s="172">
        <v>5.3</v>
      </c>
      <c r="AX34" s="172"/>
      <c r="AY34" s="172">
        <v>5.5</v>
      </c>
      <c r="AZ34" s="172"/>
      <c r="BA34" s="172">
        <v>4.2</v>
      </c>
      <c r="BB34" s="172"/>
      <c r="BC34" s="172">
        <v>2.5</v>
      </c>
      <c r="BD34" s="172"/>
      <c r="BE34" s="172">
        <v>5.5</v>
      </c>
      <c r="BF34" s="172"/>
      <c r="BG34" s="172">
        <v>5</v>
      </c>
      <c r="BH34" s="172"/>
      <c r="BI34" s="172">
        <v>5.9</v>
      </c>
      <c r="BJ34" s="172"/>
      <c r="BK34" s="172">
        <v>4.1</v>
      </c>
      <c r="BL34" s="172"/>
      <c r="BM34" s="173">
        <f t="shared" si="22"/>
        <v>152.4</v>
      </c>
      <c r="BN34" s="172">
        <f t="shared" si="23"/>
        <v>4.916129032258064</v>
      </c>
      <c r="BO34" s="177" t="str">
        <f t="shared" si="36"/>
        <v>Yếu</v>
      </c>
      <c r="BP34" s="211">
        <f t="shared" si="24"/>
        <v>3</v>
      </c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3">
        <f t="shared" si="37"/>
        <v>0</v>
      </c>
      <c r="CJ34" s="172">
        <f t="shared" si="7"/>
        <v>0</v>
      </c>
      <c r="CK34" s="177" t="str">
        <f t="shared" si="8"/>
        <v>Kém</v>
      </c>
      <c r="CL34" s="172">
        <f t="shared" si="38"/>
        <v>2.38125</v>
      </c>
      <c r="CM34" s="177" t="str">
        <f t="shared" si="39"/>
        <v>Kém</v>
      </c>
      <c r="CN34" s="172">
        <f t="shared" si="40"/>
        <v>3.6</v>
      </c>
      <c r="CO34" s="211">
        <f t="shared" si="41"/>
        <v>15</v>
      </c>
      <c r="CP34" s="172" t="str">
        <f t="shared" si="42"/>
        <v>Thôi học</v>
      </c>
      <c r="CQ34" s="172"/>
      <c r="CR34" s="172"/>
      <c r="CS34" s="172"/>
      <c r="CT34" s="172"/>
      <c r="CU34" s="172"/>
      <c r="CV34" s="172"/>
      <c r="CW34" s="172">
        <f t="shared" si="43"/>
        <v>0</v>
      </c>
      <c r="CX34" s="172">
        <f t="shared" si="44"/>
        <v>1.8</v>
      </c>
      <c r="CY34" s="173" t="str">
        <f t="shared" si="45"/>
        <v>Chưa TN</v>
      </c>
    </row>
    <row r="35" spans="1:103" ht="15.75" customHeight="1">
      <c r="A35" s="81">
        <v>29</v>
      </c>
      <c r="B35" s="244" t="s">
        <v>244</v>
      </c>
      <c r="C35" s="245" t="s">
        <v>84</v>
      </c>
      <c r="D35" s="253">
        <v>34300</v>
      </c>
      <c r="E35" s="246" t="s">
        <v>72</v>
      </c>
      <c r="F35" s="247" t="s">
        <v>216</v>
      </c>
      <c r="G35" s="56"/>
      <c r="H35" s="183">
        <v>5.8</v>
      </c>
      <c r="I35" s="183"/>
      <c r="J35" s="183">
        <v>5.6</v>
      </c>
      <c r="K35" s="183"/>
      <c r="L35" s="183">
        <v>6</v>
      </c>
      <c r="M35" s="172"/>
      <c r="N35" s="172">
        <v>7.5</v>
      </c>
      <c r="O35" s="172"/>
      <c r="P35" s="172">
        <v>7</v>
      </c>
      <c r="Q35" s="172"/>
      <c r="R35" s="173">
        <f t="shared" si="16"/>
        <v>176.10000000000002</v>
      </c>
      <c r="S35" s="172">
        <f t="shared" si="28"/>
        <v>6.2892857142857155</v>
      </c>
      <c r="T35" s="174" t="str">
        <f t="shared" si="30"/>
        <v>TB khá</v>
      </c>
      <c r="U35" s="175">
        <f t="shared" si="17"/>
        <v>0</v>
      </c>
      <c r="V35" s="176">
        <f t="shared" si="18"/>
        <v>0</v>
      </c>
      <c r="W35" s="172">
        <v>6.3</v>
      </c>
      <c r="X35" s="172"/>
      <c r="Y35" s="172">
        <v>5</v>
      </c>
      <c r="Z35" s="172"/>
      <c r="AA35" s="172">
        <v>7</v>
      </c>
      <c r="AB35" s="172"/>
      <c r="AC35" s="172">
        <v>7</v>
      </c>
      <c r="AD35" s="172"/>
      <c r="AE35" s="172">
        <v>6</v>
      </c>
      <c r="AF35" s="172"/>
      <c r="AG35" s="172">
        <v>7.2</v>
      </c>
      <c r="AH35" s="172"/>
      <c r="AI35" s="172">
        <v>6.7</v>
      </c>
      <c r="AJ35" s="172"/>
      <c r="AK35" s="172">
        <v>6</v>
      </c>
      <c r="AL35" s="172"/>
      <c r="AM35" s="173">
        <f t="shared" si="19"/>
        <v>148.6</v>
      </c>
      <c r="AN35" s="172">
        <f t="shared" si="31"/>
        <v>6.460869565217391</v>
      </c>
      <c r="AO35" s="174" t="str">
        <f aca="true" t="shared" si="46" ref="AO35:AO47">IF(AN35&gt;=8.95,"Xuất sắc",IF(AN35&gt;=7.95,"Giỏi",IF(AN35&gt;=6.95,"Khá",IF(AN35&gt;=5.95,"TB khá",IF(AN35&gt;=4.95,"Trung bình",IF(AN35&gt;=3.95,"Yếu",IF(AN35&lt;3.95,"Kém")))))))</f>
        <v>TB khá</v>
      </c>
      <c r="AP35" s="172">
        <f t="shared" si="32"/>
        <v>6.366666666666667</v>
      </c>
      <c r="AQ35" s="174" t="str">
        <f t="shared" si="29"/>
        <v>TB khá</v>
      </c>
      <c r="AR35" s="175">
        <f t="shared" si="33"/>
        <v>0</v>
      </c>
      <c r="AS35" s="176">
        <f t="shared" si="34"/>
        <v>0</v>
      </c>
      <c r="AT35" s="81" t="str">
        <f t="shared" si="35"/>
        <v>Lên lớp</v>
      </c>
      <c r="AU35" s="172">
        <v>7</v>
      </c>
      <c r="AV35" s="172"/>
      <c r="AW35" s="172">
        <v>5.8</v>
      </c>
      <c r="AX35" s="172"/>
      <c r="AY35" s="172">
        <v>6</v>
      </c>
      <c r="AZ35" s="172"/>
      <c r="BA35" s="172">
        <v>5.8</v>
      </c>
      <c r="BB35" s="172"/>
      <c r="BC35" s="172">
        <v>6.4</v>
      </c>
      <c r="BD35" s="172"/>
      <c r="BE35" s="172">
        <v>5.7</v>
      </c>
      <c r="BF35" s="172"/>
      <c r="BG35" s="172">
        <v>6.5</v>
      </c>
      <c r="BH35" s="172"/>
      <c r="BI35" s="172">
        <v>6.7</v>
      </c>
      <c r="BJ35" s="172"/>
      <c r="BK35" s="172">
        <v>5.3</v>
      </c>
      <c r="BL35" s="172"/>
      <c r="BM35" s="173">
        <f t="shared" si="22"/>
        <v>188.1</v>
      </c>
      <c r="BN35" s="172">
        <f t="shared" si="23"/>
        <v>6.067741935483871</v>
      </c>
      <c r="BO35" s="177" t="str">
        <f t="shared" si="36"/>
        <v>TB khá</v>
      </c>
      <c r="BP35" s="211">
        <f t="shared" si="24"/>
        <v>0</v>
      </c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3">
        <f t="shared" si="37"/>
        <v>0</v>
      </c>
      <c r="CJ35" s="172">
        <f t="shared" si="7"/>
        <v>0</v>
      </c>
      <c r="CK35" s="177" t="str">
        <f t="shared" si="8"/>
        <v>Kém</v>
      </c>
      <c r="CL35" s="172">
        <f t="shared" si="38"/>
        <v>2.9390625</v>
      </c>
      <c r="CM35" s="177" t="str">
        <f t="shared" si="39"/>
        <v>Kém</v>
      </c>
      <c r="CN35" s="172">
        <f t="shared" si="40"/>
        <v>4.5</v>
      </c>
      <c r="CO35" s="211">
        <f t="shared" si="41"/>
        <v>9</v>
      </c>
      <c r="CP35" s="172" t="str">
        <f t="shared" si="42"/>
        <v>Thôi học</v>
      </c>
      <c r="CQ35" s="172"/>
      <c r="CR35" s="172"/>
      <c r="CS35" s="172"/>
      <c r="CT35" s="172"/>
      <c r="CU35" s="172"/>
      <c r="CV35" s="172"/>
      <c r="CW35" s="172">
        <f t="shared" si="43"/>
        <v>0</v>
      </c>
      <c r="CX35" s="172">
        <f t="shared" si="44"/>
        <v>2.3</v>
      </c>
      <c r="CY35" s="173" t="str">
        <f t="shared" si="45"/>
        <v>Chưa TN</v>
      </c>
    </row>
    <row r="36" spans="1:103" ht="15.75" customHeight="1">
      <c r="A36" s="81">
        <v>30</v>
      </c>
      <c r="B36" s="151" t="s">
        <v>255</v>
      </c>
      <c r="C36" s="152" t="s">
        <v>66</v>
      </c>
      <c r="D36" s="254">
        <v>33021</v>
      </c>
      <c r="E36" s="153" t="s">
        <v>72</v>
      </c>
      <c r="F36" s="248" t="s">
        <v>186</v>
      </c>
      <c r="G36" s="56"/>
      <c r="H36" s="183">
        <v>5.2</v>
      </c>
      <c r="I36" s="183"/>
      <c r="J36" s="183">
        <v>5.7</v>
      </c>
      <c r="K36" s="183"/>
      <c r="L36" s="183">
        <v>8</v>
      </c>
      <c r="M36" s="172"/>
      <c r="N36" s="172">
        <v>5.2</v>
      </c>
      <c r="O36" s="172"/>
      <c r="P36" s="172"/>
      <c r="Q36" s="172" t="s">
        <v>337</v>
      </c>
      <c r="R36" s="173">
        <f t="shared" si="16"/>
        <v>134.8</v>
      </c>
      <c r="S36" s="172">
        <f t="shared" si="28"/>
        <v>4.814285714285715</v>
      </c>
      <c r="T36" s="174" t="str">
        <f t="shared" si="30"/>
        <v>Yếu</v>
      </c>
      <c r="U36" s="175">
        <f t="shared" si="17"/>
        <v>1</v>
      </c>
      <c r="V36" s="176">
        <f t="shared" si="18"/>
        <v>5</v>
      </c>
      <c r="W36" s="172"/>
      <c r="X36" s="172" t="s">
        <v>335</v>
      </c>
      <c r="Y36" s="172">
        <v>7.5</v>
      </c>
      <c r="Z36" s="172"/>
      <c r="AA36" s="172">
        <v>6</v>
      </c>
      <c r="AB36" s="172"/>
      <c r="AC36" s="172">
        <v>5</v>
      </c>
      <c r="AD36" s="172"/>
      <c r="AE36" s="172">
        <v>7</v>
      </c>
      <c r="AF36" s="172"/>
      <c r="AG36" s="172">
        <v>5</v>
      </c>
      <c r="AH36" s="172"/>
      <c r="AI36" s="172">
        <v>6</v>
      </c>
      <c r="AJ36" s="172"/>
      <c r="AK36" s="172">
        <v>5.8</v>
      </c>
      <c r="AL36" s="172"/>
      <c r="AM36" s="173">
        <f t="shared" si="19"/>
        <v>118.2</v>
      </c>
      <c r="AN36" s="172">
        <f t="shared" si="31"/>
        <v>5.139130434782609</v>
      </c>
      <c r="AO36" s="174" t="str">
        <f t="shared" si="46"/>
        <v>Trung bình</v>
      </c>
      <c r="AP36" s="172">
        <f t="shared" si="32"/>
        <v>4.96078431372549</v>
      </c>
      <c r="AQ36" s="174" t="str">
        <f t="shared" si="29"/>
        <v>Trung bình</v>
      </c>
      <c r="AR36" s="175">
        <f t="shared" si="33"/>
        <v>2</v>
      </c>
      <c r="AS36" s="176">
        <f t="shared" si="34"/>
        <v>8</v>
      </c>
      <c r="AT36" s="81" t="str">
        <f t="shared" si="35"/>
        <v>Lên lớp</v>
      </c>
      <c r="AU36" s="172">
        <v>5</v>
      </c>
      <c r="AV36" s="172"/>
      <c r="AW36" s="172">
        <v>9</v>
      </c>
      <c r="AX36" s="172"/>
      <c r="AY36" s="172">
        <v>5.5</v>
      </c>
      <c r="AZ36" s="172"/>
      <c r="BA36" s="172">
        <v>6.4</v>
      </c>
      <c r="BB36" s="172"/>
      <c r="BC36" s="172">
        <v>6.8</v>
      </c>
      <c r="BD36" s="172"/>
      <c r="BE36" s="172">
        <v>5</v>
      </c>
      <c r="BF36" s="172"/>
      <c r="BG36" s="172">
        <v>6.2</v>
      </c>
      <c r="BH36" s="172"/>
      <c r="BI36" s="172">
        <v>6.2</v>
      </c>
      <c r="BJ36" s="172"/>
      <c r="BK36" s="172">
        <v>5.8</v>
      </c>
      <c r="BL36" s="172"/>
      <c r="BM36" s="173">
        <f t="shared" si="22"/>
        <v>188.4</v>
      </c>
      <c r="BN36" s="172">
        <f t="shared" si="23"/>
        <v>6.077419354838709</v>
      </c>
      <c r="BO36" s="177" t="str">
        <f t="shared" si="36"/>
        <v>TB khá</v>
      </c>
      <c r="BP36" s="211">
        <f t="shared" si="24"/>
        <v>0</v>
      </c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3">
        <f t="shared" si="37"/>
        <v>0</v>
      </c>
      <c r="CJ36" s="172">
        <f t="shared" si="7"/>
        <v>0</v>
      </c>
      <c r="CK36" s="177" t="str">
        <f t="shared" si="8"/>
        <v>Kém</v>
      </c>
      <c r="CL36" s="172">
        <f t="shared" si="38"/>
        <v>2.94375</v>
      </c>
      <c r="CM36" s="177" t="str">
        <f t="shared" si="39"/>
        <v>Kém</v>
      </c>
      <c r="CN36" s="172">
        <f t="shared" si="40"/>
        <v>3.8</v>
      </c>
      <c r="CO36" s="211">
        <f t="shared" si="41"/>
        <v>11</v>
      </c>
      <c r="CP36" s="172" t="str">
        <f t="shared" si="42"/>
        <v>Thôi học</v>
      </c>
      <c r="CQ36" s="172"/>
      <c r="CR36" s="172"/>
      <c r="CS36" s="172"/>
      <c r="CT36" s="172"/>
      <c r="CU36" s="172"/>
      <c r="CV36" s="172"/>
      <c r="CW36" s="172">
        <f t="shared" si="43"/>
        <v>0</v>
      </c>
      <c r="CX36" s="172">
        <f t="shared" si="44"/>
        <v>1.9</v>
      </c>
      <c r="CY36" s="173" t="str">
        <f t="shared" si="45"/>
        <v>Chưa TN</v>
      </c>
    </row>
    <row r="37" spans="1:103" ht="15.75" customHeight="1">
      <c r="A37" s="81">
        <v>31</v>
      </c>
      <c r="B37" s="244" t="s">
        <v>256</v>
      </c>
      <c r="C37" s="245" t="s">
        <v>257</v>
      </c>
      <c r="D37" s="253">
        <v>34572</v>
      </c>
      <c r="E37" s="246" t="s">
        <v>72</v>
      </c>
      <c r="F37" s="247" t="s">
        <v>258</v>
      </c>
      <c r="G37" s="56"/>
      <c r="H37" s="183">
        <v>5.4</v>
      </c>
      <c r="I37" s="183"/>
      <c r="J37" s="183">
        <v>6.3</v>
      </c>
      <c r="K37" s="183"/>
      <c r="L37" s="183">
        <v>7.3</v>
      </c>
      <c r="M37" s="172"/>
      <c r="N37" s="172">
        <v>7.2</v>
      </c>
      <c r="O37" s="172"/>
      <c r="P37" s="172">
        <v>7</v>
      </c>
      <c r="Q37" s="172"/>
      <c r="R37" s="173">
        <f t="shared" si="16"/>
        <v>183</v>
      </c>
      <c r="S37" s="172">
        <f t="shared" si="28"/>
        <v>6.535714285714286</v>
      </c>
      <c r="T37" s="174" t="str">
        <f t="shared" si="30"/>
        <v>TB khá</v>
      </c>
      <c r="U37" s="175">
        <f t="shared" si="17"/>
        <v>0</v>
      </c>
      <c r="V37" s="176">
        <f t="shared" si="18"/>
        <v>0</v>
      </c>
      <c r="W37" s="172">
        <v>7</v>
      </c>
      <c r="X37" s="172"/>
      <c r="Y37" s="172">
        <v>6.5</v>
      </c>
      <c r="Z37" s="172"/>
      <c r="AA37" s="172">
        <v>6.8</v>
      </c>
      <c r="AB37" s="172"/>
      <c r="AC37" s="172">
        <v>6.3</v>
      </c>
      <c r="AD37" s="172"/>
      <c r="AE37" s="172">
        <v>5</v>
      </c>
      <c r="AF37" s="172"/>
      <c r="AG37" s="172">
        <v>5.3</v>
      </c>
      <c r="AH37" s="172"/>
      <c r="AI37" s="172">
        <v>7.5</v>
      </c>
      <c r="AJ37" s="172"/>
      <c r="AK37" s="172">
        <v>5.7</v>
      </c>
      <c r="AL37" s="172"/>
      <c r="AM37" s="173">
        <f t="shared" si="19"/>
        <v>144.5</v>
      </c>
      <c r="AN37" s="172">
        <f t="shared" si="31"/>
        <v>6.282608695652174</v>
      </c>
      <c r="AO37" s="174" t="str">
        <f t="shared" si="46"/>
        <v>TB khá</v>
      </c>
      <c r="AP37" s="172">
        <f t="shared" si="32"/>
        <v>6.421568627450981</v>
      </c>
      <c r="AQ37" s="174" t="str">
        <f t="shared" si="29"/>
        <v>TB khá</v>
      </c>
      <c r="AR37" s="175">
        <f t="shared" si="33"/>
        <v>0</v>
      </c>
      <c r="AS37" s="176">
        <f t="shared" si="34"/>
        <v>0</v>
      </c>
      <c r="AT37" s="81" t="str">
        <f t="shared" si="35"/>
        <v>Lên lớp</v>
      </c>
      <c r="AU37" s="172">
        <v>9</v>
      </c>
      <c r="AV37" s="172"/>
      <c r="AW37" s="172">
        <v>6.4</v>
      </c>
      <c r="AX37" s="172"/>
      <c r="AY37" s="172">
        <v>7.5</v>
      </c>
      <c r="AZ37" s="172"/>
      <c r="BA37" s="172">
        <v>6.8</v>
      </c>
      <c r="BB37" s="172"/>
      <c r="BC37" s="172">
        <v>7.5</v>
      </c>
      <c r="BD37" s="172"/>
      <c r="BE37" s="172">
        <v>6.2</v>
      </c>
      <c r="BF37" s="172"/>
      <c r="BG37" s="172">
        <v>8.5</v>
      </c>
      <c r="BH37" s="172"/>
      <c r="BI37" s="172">
        <v>8.2</v>
      </c>
      <c r="BJ37" s="172"/>
      <c r="BK37" s="172">
        <v>5.1</v>
      </c>
      <c r="BL37" s="172"/>
      <c r="BM37" s="173">
        <f t="shared" si="22"/>
        <v>218.89999999999998</v>
      </c>
      <c r="BN37" s="172">
        <f t="shared" si="23"/>
        <v>7.0612903225806445</v>
      </c>
      <c r="BO37" s="177" t="str">
        <f t="shared" si="36"/>
        <v>Khá</v>
      </c>
      <c r="BP37" s="211">
        <f t="shared" si="24"/>
        <v>0</v>
      </c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3">
        <f t="shared" si="37"/>
        <v>0</v>
      </c>
      <c r="CJ37" s="172">
        <f t="shared" si="7"/>
        <v>0</v>
      </c>
      <c r="CK37" s="177" t="str">
        <f t="shared" si="8"/>
        <v>Kém</v>
      </c>
      <c r="CL37" s="172">
        <f t="shared" si="38"/>
        <v>3.4203124999999996</v>
      </c>
      <c r="CM37" s="177" t="str">
        <f t="shared" si="39"/>
        <v>Kém</v>
      </c>
      <c r="CN37" s="172">
        <f t="shared" si="40"/>
        <v>4.8</v>
      </c>
      <c r="CO37" s="211">
        <f t="shared" si="41"/>
        <v>9</v>
      </c>
      <c r="CP37" s="172" t="str">
        <f t="shared" si="42"/>
        <v>Thôi học</v>
      </c>
      <c r="CQ37" s="172"/>
      <c r="CR37" s="172"/>
      <c r="CS37" s="172"/>
      <c r="CT37" s="172"/>
      <c r="CU37" s="172"/>
      <c r="CV37" s="172"/>
      <c r="CW37" s="172">
        <f t="shared" si="43"/>
        <v>0</v>
      </c>
      <c r="CX37" s="172">
        <f t="shared" si="44"/>
        <v>2.4</v>
      </c>
      <c r="CY37" s="173" t="str">
        <f t="shared" si="45"/>
        <v>Chưa TN</v>
      </c>
    </row>
    <row r="38" spans="1:103" ht="15.75" customHeight="1">
      <c r="A38" s="81">
        <v>32</v>
      </c>
      <c r="B38" s="244" t="s">
        <v>259</v>
      </c>
      <c r="C38" s="245" t="s">
        <v>260</v>
      </c>
      <c r="D38" s="253">
        <v>34033</v>
      </c>
      <c r="E38" s="246" t="s">
        <v>72</v>
      </c>
      <c r="F38" s="247" t="s">
        <v>261</v>
      </c>
      <c r="G38" s="56"/>
      <c r="H38" s="183">
        <v>6</v>
      </c>
      <c r="I38" s="183"/>
      <c r="J38" s="183">
        <v>5.3</v>
      </c>
      <c r="K38" s="183">
        <v>4.8</v>
      </c>
      <c r="L38" s="183">
        <v>8.2</v>
      </c>
      <c r="M38" s="172"/>
      <c r="N38" s="172">
        <v>6.2</v>
      </c>
      <c r="O38" s="172"/>
      <c r="P38" s="172">
        <v>7</v>
      </c>
      <c r="Q38" s="172"/>
      <c r="R38" s="173">
        <f t="shared" si="16"/>
        <v>177.2</v>
      </c>
      <c r="S38" s="172">
        <f t="shared" si="28"/>
        <v>6.328571428571428</v>
      </c>
      <c r="T38" s="174" t="str">
        <f t="shared" si="30"/>
        <v>TB khá</v>
      </c>
      <c r="U38" s="175">
        <f t="shared" si="17"/>
        <v>0</v>
      </c>
      <c r="V38" s="176">
        <f t="shared" si="18"/>
        <v>0</v>
      </c>
      <c r="W38" s="172">
        <v>5.3</v>
      </c>
      <c r="X38" s="172"/>
      <c r="Y38" s="172">
        <v>7.5</v>
      </c>
      <c r="Z38" s="172"/>
      <c r="AA38" s="172">
        <v>5.8</v>
      </c>
      <c r="AB38" s="172"/>
      <c r="AC38" s="172">
        <v>5.7</v>
      </c>
      <c r="AD38" s="172"/>
      <c r="AE38" s="172">
        <v>5</v>
      </c>
      <c r="AF38" s="172"/>
      <c r="AG38" s="172">
        <v>5.5</v>
      </c>
      <c r="AH38" s="172"/>
      <c r="AI38" s="172">
        <v>5</v>
      </c>
      <c r="AJ38" s="172"/>
      <c r="AK38" s="172">
        <v>5.8</v>
      </c>
      <c r="AL38" s="172"/>
      <c r="AM38" s="173">
        <f t="shared" si="19"/>
        <v>130.10000000000002</v>
      </c>
      <c r="AN38" s="172">
        <f t="shared" si="31"/>
        <v>5.656521739130436</v>
      </c>
      <c r="AO38" s="174" t="str">
        <f t="shared" si="46"/>
        <v>Trung bình</v>
      </c>
      <c r="AP38" s="172">
        <f t="shared" si="32"/>
        <v>6.025490196078431</v>
      </c>
      <c r="AQ38" s="174" t="str">
        <f t="shared" si="29"/>
        <v>TB khá</v>
      </c>
      <c r="AR38" s="175">
        <f t="shared" si="33"/>
        <v>0</v>
      </c>
      <c r="AS38" s="176">
        <f t="shared" si="34"/>
        <v>0</v>
      </c>
      <c r="AT38" s="81" t="str">
        <f t="shared" si="35"/>
        <v>Lên lớp</v>
      </c>
      <c r="AU38" s="172">
        <v>8</v>
      </c>
      <c r="AV38" s="172"/>
      <c r="AW38" s="172">
        <v>6.4</v>
      </c>
      <c r="AX38" s="172"/>
      <c r="AY38" s="172">
        <v>5</v>
      </c>
      <c r="AZ38" s="172"/>
      <c r="BA38" s="172">
        <v>6.7</v>
      </c>
      <c r="BB38" s="172"/>
      <c r="BC38" s="172">
        <v>5.8</v>
      </c>
      <c r="BD38" s="172"/>
      <c r="BE38" s="172">
        <v>5.5</v>
      </c>
      <c r="BF38" s="172"/>
      <c r="BG38" s="172">
        <v>6.2</v>
      </c>
      <c r="BH38" s="172"/>
      <c r="BI38" s="172">
        <v>7.4</v>
      </c>
      <c r="BJ38" s="172"/>
      <c r="BK38" s="172">
        <v>5.3</v>
      </c>
      <c r="BL38" s="172"/>
      <c r="BM38" s="173">
        <f t="shared" si="22"/>
        <v>191.20000000000002</v>
      </c>
      <c r="BN38" s="172">
        <f t="shared" si="23"/>
        <v>6.167741935483871</v>
      </c>
      <c r="BO38" s="177" t="str">
        <f t="shared" si="36"/>
        <v>TB khá</v>
      </c>
      <c r="BP38" s="211">
        <f t="shared" si="24"/>
        <v>0</v>
      </c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3">
        <f t="shared" si="37"/>
        <v>0</v>
      </c>
      <c r="CJ38" s="172">
        <f t="shared" si="7"/>
        <v>0</v>
      </c>
      <c r="CK38" s="177" t="str">
        <f t="shared" si="8"/>
        <v>Kém</v>
      </c>
      <c r="CL38" s="172">
        <f t="shared" si="38"/>
        <v>2.9875000000000003</v>
      </c>
      <c r="CM38" s="177" t="str">
        <f t="shared" si="39"/>
        <v>Kém</v>
      </c>
      <c r="CN38" s="172">
        <f t="shared" si="40"/>
        <v>4.3</v>
      </c>
      <c r="CO38" s="211">
        <f t="shared" si="41"/>
        <v>9</v>
      </c>
      <c r="CP38" s="172" t="str">
        <f t="shared" si="42"/>
        <v>Thôi học</v>
      </c>
      <c r="CQ38" s="172"/>
      <c r="CR38" s="172"/>
      <c r="CS38" s="172"/>
      <c r="CT38" s="172"/>
      <c r="CU38" s="172"/>
      <c r="CV38" s="172"/>
      <c r="CW38" s="172">
        <f t="shared" si="43"/>
        <v>0</v>
      </c>
      <c r="CX38" s="172">
        <f t="shared" si="44"/>
        <v>2.2</v>
      </c>
      <c r="CY38" s="173" t="str">
        <f t="shared" si="45"/>
        <v>Chưa TN</v>
      </c>
    </row>
    <row r="39" spans="1:103" ht="15.75" customHeight="1">
      <c r="A39" s="81">
        <v>33</v>
      </c>
      <c r="B39" s="244" t="s">
        <v>155</v>
      </c>
      <c r="C39" s="245" t="s">
        <v>264</v>
      </c>
      <c r="D39" s="253">
        <v>33887</v>
      </c>
      <c r="E39" s="246" t="s">
        <v>72</v>
      </c>
      <c r="F39" s="247" t="s">
        <v>265</v>
      </c>
      <c r="G39" s="56"/>
      <c r="H39" s="183">
        <v>5.4</v>
      </c>
      <c r="I39" s="183"/>
      <c r="J39" s="183">
        <v>6.5</v>
      </c>
      <c r="K39" s="183"/>
      <c r="L39" s="183">
        <v>6.3</v>
      </c>
      <c r="M39" s="172"/>
      <c r="N39" s="172">
        <v>5.5</v>
      </c>
      <c r="O39" s="172"/>
      <c r="P39" s="172">
        <v>7</v>
      </c>
      <c r="Q39" s="172"/>
      <c r="R39" s="173">
        <f t="shared" si="16"/>
        <v>172.1</v>
      </c>
      <c r="S39" s="172">
        <f t="shared" si="28"/>
        <v>6.146428571428571</v>
      </c>
      <c r="T39" s="174" t="str">
        <f t="shared" si="30"/>
        <v>TB khá</v>
      </c>
      <c r="U39" s="175">
        <f t="shared" si="17"/>
        <v>0</v>
      </c>
      <c r="V39" s="176">
        <f t="shared" si="18"/>
        <v>0</v>
      </c>
      <c r="W39" s="172">
        <v>4.5</v>
      </c>
      <c r="X39" s="172">
        <v>4.5</v>
      </c>
      <c r="Y39" s="172">
        <v>8</v>
      </c>
      <c r="Z39" s="172"/>
      <c r="AA39" s="172">
        <v>7</v>
      </c>
      <c r="AB39" s="172"/>
      <c r="AC39" s="172">
        <v>5</v>
      </c>
      <c r="AD39" s="172"/>
      <c r="AE39" s="172">
        <v>6</v>
      </c>
      <c r="AF39" s="172"/>
      <c r="AG39" s="172">
        <v>5.8</v>
      </c>
      <c r="AH39" s="172"/>
      <c r="AI39" s="172">
        <v>5.9</v>
      </c>
      <c r="AJ39" s="172"/>
      <c r="AK39" s="172">
        <v>5.6</v>
      </c>
      <c r="AL39" s="172"/>
      <c r="AM39" s="173">
        <f t="shared" si="19"/>
        <v>135</v>
      </c>
      <c r="AN39" s="172">
        <f t="shared" si="31"/>
        <v>5.869565217391305</v>
      </c>
      <c r="AO39" s="174" t="str">
        <f t="shared" si="46"/>
        <v>Trung bình</v>
      </c>
      <c r="AP39" s="172">
        <f t="shared" si="32"/>
        <v>6.021568627450981</v>
      </c>
      <c r="AQ39" s="174" t="str">
        <f t="shared" si="29"/>
        <v>TB khá</v>
      </c>
      <c r="AR39" s="175">
        <f t="shared" si="33"/>
        <v>1</v>
      </c>
      <c r="AS39" s="176">
        <f t="shared" si="34"/>
        <v>3</v>
      </c>
      <c r="AT39" s="81" t="str">
        <f t="shared" si="35"/>
        <v>Lên lớp</v>
      </c>
      <c r="AU39" s="172">
        <v>7</v>
      </c>
      <c r="AV39" s="172"/>
      <c r="AW39" s="172"/>
      <c r="AX39" s="172" t="s">
        <v>337</v>
      </c>
      <c r="AY39" s="172"/>
      <c r="AZ39" s="172" t="s">
        <v>337</v>
      </c>
      <c r="BA39" s="172">
        <v>0</v>
      </c>
      <c r="BB39" s="172" t="s">
        <v>335</v>
      </c>
      <c r="BC39" s="172"/>
      <c r="BD39" s="172" t="s">
        <v>335</v>
      </c>
      <c r="BE39" s="172"/>
      <c r="BF39" s="172" t="s">
        <v>335</v>
      </c>
      <c r="BG39" s="172">
        <v>3.2</v>
      </c>
      <c r="BH39" s="172"/>
      <c r="BI39" s="172"/>
      <c r="BJ39" s="172" t="s">
        <v>337</v>
      </c>
      <c r="BK39" s="172"/>
      <c r="BL39" s="172" t="s">
        <v>337</v>
      </c>
      <c r="BM39" s="173">
        <f t="shared" si="22"/>
        <v>23.6</v>
      </c>
      <c r="BN39" s="172">
        <f t="shared" si="23"/>
        <v>0.7612903225806452</v>
      </c>
      <c r="BO39" s="177" t="str">
        <f t="shared" si="36"/>
        <v>Kém</v>
      </c>
      <c r="BP39" s="211">
        <f t="shared" si="24"/>
        <v>8</v>
      </c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3">
        <f t="shared" si="37"/>
        <v>0</v>
      </c>
      <c r="CJ39" s="172">
        <f t="shared" si="7"/>
        <v>0</v>
      </c>
      <c r="CK39" s="177" t="str">
        <f t="shared" si="8"/>
        <v>Kém</v>
      </c>
      <c r="CL39" s="172">
        <f t="shared" si="38"/>
        <v>0.36875</v>
      </c>
      <c r="CM39" s="177" t="str">
        <f t="shared" si="39"/>
        <v>Kém</v>
      </c>
      <c r="CN39" s="172">
        <f t="shared" si="40"/>
        <v>2.9</v>
      </c>
      <c r="CO39" s="211">
        <f t="shared" si="41"/>
        <v>18</v>
      </c>
      <c r="CP39" s="172" t="str">
        <f t="shared" si="42"/>
        <v>Thôi học</v>
      </c>
      <c r="CQ39" s="172"/>
      <c r="CR39" s="172"/>
      <c r="CS39" s="172"/>
      <c r="CT39" s="172"/>
      <c r="CU39" s="172"/>
      <c r="CV39" s="172"/>
      <c r="CW39" s="172">
        <f t="shared" si="43"/>
        <v>0</v>
      </c>
      <c r="CX39" s="172">
        <f t="shared" si="44"/>
        <v>1.5</v>
      </c>
      <c r="CY39" s="173" t="str">
        <f t="shared" si="45"/>
        <v>Chưa TN</v>
      </c>
    </row>
    <row r="40" spans="1:103" ht="15.75" customHeight="1">
      <c r="A40" s="81">
        <v>34</v>
      </c>
      <c r="B40" s="244" t="s">
        <v>200</v>
      </c>
      <c r="C40" s="245" t="s">
        <v>266</v>
      </c>
      <c r="D40" s="253">
        <v>31848</v>
      </c>
      <c r="E40" s="246" t="s">
        <v>72</v>
      </c>
      <c r="F40" s="247" t="s">
        <v>186</v>
      </c>
      <c r="G40" s="56"/>
      <c r="H40" s="183">
        <v>5.9</v>
      </c>
      <c r="I40" s="183"/>
      <c r="J40" s="183">
        <v>6.5</v>
      </c>
      <c r="K40" s="183"/>
      <c r="L40" s="183">
        <v>5.7</v>
      </c>
      <c r="M40" s="172"/>
      <c r="N40" s="172">
        <v>7</v>
      </c>
      <c r="O40" s="172"/>
      <c r="P40" s="172">
        <v>8</v>
      </c>
      <c r="Q40" s="172"/>
      <c r="R40" s="173">
        <f t="shared" si="16"/>
        <v>185.20000000000002</v>
      </c>
      <c r="S40" s="172">
        <f t="shared" si="28"/>
        <v>6.614285714285715</v>
      </c>
      <c r="T40" s="174" t="str">
        <f t="shared" si="30"/>
        <v>TB khá</v>
      </c>
      <c r="U40" s="175">
        <f t="shared" si="17"/>
        <v>0</v>
      </c>
      <c r="V40" s="176">
        <f t="shared" si="18"/>
        <v>0</v>
      </c>
      <c r="W40" s="172">
        <v>6.4</v>
      </c>
      <c r="X40" s="172"/>
      <c r="Y40" s="172">
        <v>7.8</v>
      </c>
      <c r="Z40" s="172"/>
      <c r="AA40" s="172">
        <v>7.5</v>
      </c>
      <c r="AB40" s="172"/>
      <c r="AC40" s="172">
        <v>7</v>
      </c>
      <c r="AD40" s="172"/>
      <c r="AE40" s="172">
        <v>5</v>
      </c>
      <c r="AF40" s="172"/>
      <c r="AG40" s="172">
        <v>7</v>
      </c>
      <c r="AH40" s="172"/>
      <c r="AI40" s="172">
        <v>6.9</v>
      </c>
      <c r="AJ40" s="172"/>
      <c r="AK40" s="172">
        <v>5.2</v>
      </c>
      <c r="AL40" s="172"/>
      <c r="AM40" s="173">
        <f t="shared" si="19"/>
        <v>150.8</v>
      </c>
      <c r="AN40" s="172">
        <f t="shared" si="31"/>
        <v>6.556521739130435</v>
      </c>
      <c r="AO40" s="174" t="str">
        <f t="shared" si="46"/>
        <v>TB khá</v>
      </c>
      <c r="AP40" s="172">
        <f t="shared" si="32"/>
        <v>6.588235294117647</v>
      </c>
      <c r="AQ40" s="174" t="str">
        <f t="shared" si="29"/>
        <v>TB khá</v>
      </c>
      <c r="AR40" s="175">
        <f t="shared" si="33"/>
        <v>0</v>
      </c>
      <c r="AS40" s="176">
        <f t="shared" si="34"/>
        <v>0</v>
      </c>
      <c r="AT40" s="81" t="str">
        <f t="shared" si="35"/>
        <v>Lên lớp</v>
      </c>
      <c r="AU40" s="172">
        <v>8</v>
      </c>
      <c r="AV40" s="172"/>
      <c r="AW40" s="172">
        <v>9</v>
      </c>
      <c r="AX40" s="172"/>
      <c r="AY40" s="172">
        <v>5.5</v>
      </c>
      <c r="AZ40" s="172"/>
      <c r="BA40" s="172">
        <v>6.9</v>
      </c>
      <c r="BB40" s="172"/>
      <c r="BC40" s="172">
        <v>6.8</v>
      </c>
      <c r="BD40" s="172"/>
      <c r="BE40" s="172">
        <v>6.7</v>
      </c>
      <c r="BF40" s="172"/>
      <c r="BG40" s="172">
        <v>6.4</v>
      </c>
      <c r="BH40" s="172"/>
      <c r="BI40" s="172">
        <v>7</v>
      </c>
      <c r="BJ40" s="172"/>
      <c r="BK40" s="172">
        <v>6.4</v>
      </c>
      <c r="BL40" s="172"/>
      <c r="BM40" s="173">
        <f t="shared" si="22"/>
        <v>212.8</v>
      </c>
      <c r="BN40" s="172">
        <f t="shared" si="23"/>
        <v>6.864516129032259</v>
      </c>
      <c r="BO40" s="177" t="str">
        <f t="shared" si="36"/>
        <v>TB khá</v>
      </c>
      <c r="BP40" s="211">
        <f t="shared" si="24"/>
        <v>0</v>
      </c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3">
        <f t="shared" si="37"/>
        <v>0</v>
      </c>
      <c r="CJ40" s="172">
        <f t="shared" si="7"/>
        <v>0</v>
      </c>
      <c r="CK40" s="177" t="str">
        <f t="shared" si="8"/>
        <v>Kém</v>
      </c>
      <c r="CL40" s="172">
        <f t="shared" si="38"/>
        <v>3.325</v>
      </c>
      <c r="CM40" s="177" t="str">
        <f t="shared" si="39"/>
        <v>Kém</v>
      </c>
      <c r="CN40" s="172">
        <f t="shared" si="40"/>
        <v>4.8</v>
      </c>
      <c r="CO40" s="211">
        <f t="shared" si="41"/>
        <v>9</v>
      </c>
      <c r="CP40" s="172" t="str">
        <f t="shared" si="42"/>
        <v>Thôi học</v>
      </c>
      <c r="CQ40" s="172"/>
      <c r="CR40" s="172"/>
      <c r="CS40" s="172"/>
      <c r="CT40" s="172"/>
      <c r="CU40" s="172"/>
      <c r="CV40" s="172"/>
      <c r="CW40" s="172">
        <f t="shared" si="43"/>
        <v>0</v>
      </c>
      <c r="CX40" s="172">
        <f t="shared" si="44"/>
        <v>2.4</v>
      </c>
      <c r="CY40" s="173" t="str">
        <f t="shared" si="45"/>
        <v>Chưa TN</v>
      </c>
    </row>
    <row r="41" spans="1:103" ht="15.75" customHeight="1">
      <c r="A41" s="81">
        <v>35</v>
      </c>
      <c r="B41" s="244" t="s">
        <v>267</v>
      </c>
      <c r="C41" s="245" t="s">
        <v>268</v>
      </c>
      <c r="D41" s="253">
        <v>34318</v>
      </c>
      <c r="E41" s="246" t="s">
        <v>69</v>
      </c>
      <c r="F41" s="247" t="s">
        <v>269</v>
      </c>
      <c r="G41" s="56"/>
      <c r="H41" s="183">
        <v>7.5</v>
      </c>
      <c r="I41" s="183"/>
      <c r="J41" s="183">
        <v>6.7</v>
      </c>
      <c r="K41" s="183"/>
      <c r="L41" s="183">
        <v>7.4</v>
      </c>
      <c r="M41" s="172"/>
      <c r="N41" s="172">
        <v>6.4</v>
      </c>
      <c r="O41" s="172"/>
      <c r="P41" s="172">
        <v>8</v>
      </c>
      <c r="Q41" s="172"/>
      <c r="R41" s="173">
        <f t="shared" si="16"/>
        <v>200.2</v>
      </c>
      <c r="S41" s="172">
        <f t="shared" si="28"/>
        <v>7.1499999999999995</v>
      </c>
      <c r="T41" s="174" t="str">
        <f t="shared" si="30"/>
        <v>Khá</v>
      </c>
      <c r="U41" s="175">
        <f t="shared" si="17"/>
        <v>0</v>
      </c>
      <c r="V41" s="176">
        <f t="shared" si="18"/>
        <v>0</v>
      </c>
      <c r="W41" s="172">
        <v>7.5</v>
      </c>
      <c r="X41" s="172"/>
      <c r="Y41" s="172">
        <v>7.8</v>
      </c>
      <c r="Z41" s="172"/>
      <c r="AA41" s="172">
        <v>6.5</v>
      </c>
      <c r="AB41" s="172"/>
      <c r="AC41" s="172">
        <v>7</v>
      </c>
      <c r="AD41" s="172"/>
      <c r="AE41" s="172">
        <v>8</v>
      </c>
      <c r="AF41" s="172"/>
      <c r="AG41" s="172">
        <v>8</v>
      </c>
      <c r="AH41" s="172"/>
      <c r="AI41" s="172">
        <v>7.7</v>
      </c>
      <c r="AJ41" s="172"/>
      <c r="AK41" s="172">
        <v>5.9</v>
      </c>
      <c r="AL41" s="172"/>
      <c r="AM41" s="173">
        <f t="shared" si="19"/>
        <v>165.3</v>
      </c>
      <c r="AN41" s="172">
        <f t="shared" si="31"/>
        <v>7.186956521739131</v>
      </c>
      <c r="AO41" s="174" t="str">
        <f t="shared" si="46"/>
        <v>Khá</v>
      </c>
      <c r="AP41" s="172">
        <f t="shared" si="32"/>
        <v>7.166666666666667</v>
      </c>
      <c r="AQ41" s="174" t="str">
        <f t="shared" si="29"/>
        <v>Khá</v>
      </c>
      <c r="AR41" s="175">
        <f t="shared" si="33"/>
        <v>0</v>
      </c>
      <c r="AS41" s="176">
        <f t="shared" si="34"/>
        <v>0</v>
      </c>
      <c r="AT41" s="81" t="str">
        <f t="shared" si="35"/>
        <v>Lên lớp</v>
      </c>
      <c r="AU41" s="172">
        <v>9</v>
      </c>
      <c r="AV41" s="172"/>
      <c r="AW41" s="172">
        <v>9</v>
      </c>
      <c r="AX41" s="172"/>
      <c r="AY41" s="172">
        <v>8</v>
      </c>
      <c r="AZ41" s="172"/>
      <c r="BA41" s="172">
        <v>7.4</v>
      </c>
      <c r="BB41" s="172"/>
      <c r="BC41" s="172">
        <v>7.9</v>
      </c>
      <c r="BD41" s="172"/>
      <c r="BE41" s="172">
        <v>6.2</v>
      </c>
      <c r="BF41" s="172"/>
      <c r="BG41" s="172">
        <v>7.9</v>
      </c>
      <c r="BH41" s="172"/>
      <c r="BI41" s="172">
        <v>8.3</v>
      </c>
      <c r="BJ41" s="172"/>
      <c r="BK41" s="172">
        <v>6.1</v>
      </c>
      <c r="BL41" s="172"/>
      <c r="BM41" s="173">
        <f t="shared" si="22"/>
        <v>231.70000000000002</v>
      </c>
      <c r="BN41" s="172">
        <f t="shared" si="23"/>
        <v>7.474193548387097</v>
      </c>
      <c r="BO41" s="177" t="str">
        <f t="shared" si="36"/>
        <v>Khá</v>
      </c>
      <c r="BP41" s="211">
        <f t="shared" si="24"/>
        <v>0</v>
      </c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3">
        <f t="shared" si="37"/>
        <v>0</v>
      </c>
      <c r="CJ41" s="172">
        <f t="shared" si="7"/>
        <v>0</v>
      </c>
      <c r="CK41" s="177" t="str">
        <f t="shared" si="8"/>
        <v>Kém</v>
      </c>
      <c r="CL41" s="172">
        <f t="shared" si="38"/>
        <v>3.6203125000000003</v>
      </c>
      <c r="CM41" s="177" t="str">
        <f t="shared" si="39"/>
        <v>Kém</v>
      </c>
      <c r="CN41" s="172">
        <f t="shared" si="40"/>
        <v>5.2</v>
      </c>
      <c r="CO41" s="211">
        <f t="shared" si="41"/>
        <v>9</v>
      </c>
      <c r="CP41" s="172" t="str">
        <f t="shared" si="42"/>
        <v>Thôi học</v>
      </c>
      <c r="CQ41" s="172"/>
      <c r="CR41" s="172"/>
      <c r="CS41" s="172"/>
      <c r="CT41" s="172"/>
      <c r="CU41" s="172"/>
      <c r="CV41" s="172"/>
      <c r="CW41" s="172">
        <f t="shared" si="43"/>
        <v>0</v>
      </c>
      <c r="CX41" s="172">
        <f t="shared" si="44"/>
        <v>2.6</v>
      </c>
      <c r="CY41" s="173" t="str">
        <f t="shared" si="45"/>
        <v>Chưa TN</v>
      </c>
    </row>
    <row r="42" spans="1:103" ht="15.75" customHeight="1">
      <c r="A42" s="81">
        <v>36</v>
      </c>
      <c r="B42" s="244" t="s">
        <v>270</v>
      </c>
      <c r="C42" s="245" t="s">
        <v>271</v>
      </c>
      <c r="D42" s="253">
        <v>34365</v>
      </c>
      <c r="E42" s="246" t="s">
        <v>72</v>
      </c>
      <c r="F42" s="247" t="s">
        <v>272</v>
      </c>
      <c r="G42" s="56"/>
      <c r="H42" s="183">
        <v>6.2</v>
      </c>
      <c r="I42" s="183"/>
      <c r="J42" s="183">
        <v>7</v>
      </c>
      <c r="K42" s="183"/>
      <c r="L42" s="183">
        <v>5.7</v>
      </c>
      <c r="M42" s="172"/>
      <c r="N42" s="172">
        <v>6.2</v>
      </c>
      <c r="O42" s="172"/>
      <c r="P42" s="172">
        <v>8</v>
      </c>
      <c r="Q42" s="172"/>
      <c r="R42" s="173">
        <f t="shared" si="16"/>
        <v>187</v>
      </c>
      <c r="S42" s="172">
        <f t="shared" si="28"/>
        <v>6.678571428571429</v>
      </c>
      <c r="T42" s="174" t="str">
        <f t="shared" si="30"/>
        <v>TB khá</v>
      </c>
      <c r="U42" s="175">
        <f t="shared" si="17"/>
        <v>0</v>
      </c>
      <c r="V42" s="176">
        <f t="shared" si="18"/>
        <v>0</v>
      </c>
      <c r="W42" s="172">
        <v>6</v>
      </c>
      <c r="X42" s="172"/>
      <c r="Y42" s="172">
        <v>7.8</v>
      </c>
      <c r="Z42" s="172"/>
      <c r="AA42" s="172">
        <v>7.3</v>
      </c>
      <c r="AB42" s="172"/>
      <c r="AC42" s="172">
        <v>5.8</v>
      </c>
      <c r="AD42" s="172"/>
      <c r="AE42" s="172">
        <v>5.5</v>
      </c>
      <c r="AF42" s="172"/>
      <c r="AG42" s="172">
        <v>6.2</v>
      </c>
      <c r="AH42" s="172"/>
      <c r="AI42" s="172">
        <v>7.2</v>
      </c>
      <c r="AJ42" s="172"/>
      <c r="AK42" s="172">
        <v>6.8</v>
      </c>
      <c r="AL42" s="172"/>
      <c r="AM42" s="173">
        <f t="shared" si="19"/>
        <v>151.3</v>
      </c>
      <c r="AN42" s="172">
        <f t="shared" si="31"/>
        <v>6.578260869565218</v>
      </c>
      <c r="AO42" s="174" t="str">
        <f t="shared" si="46"/>
        <v>TB khá</v>
      </c>
      <c r="AP42" s="172">
        <f t="shared" si="32"/>
        <v>6.633333333333334</v>
      </c>
      <c r="AQ42" s="174" t="str">
        <f t="shared" si="29"/>
        <v>TB khá</v>
      </c>
      <c r="AR42" s="175">
        <f t="shared" si="33"/>
        <v>0</v>
      </c>
      <c r="AS42" s="176">
        <f t="shared" si="34"/>
        <v>0</v>
      </c>
      <c r="AT42" s="81" t="str">
        <f t="shared" si="35"/>
        <v>Lên lớp</v>
      </c>
      <c r="AU42" s="172">
        <v>5</v>
      </c>
      <c r="AV42" s="172"/>
      <c r="AW42" s="172">
        <v>7.1</v>
      </c>
      <c r="AX42" s="172"/>
      <c r="AY42" s="172">
        <v>6</v>
      </c>
      <c r="AZ42" s="172"/>
      <c r="BA42" s="172">
        <v>6.5</v>
      </c>
      <c r="BB42" s="172"/>
      <c r="BC42" s="172">
        <v>7</v>
      </c>
      <c r="BD42" s="172"/>
      <c r="BE42" s="172">
        <v>6.5</v>
      </c>
      <c r="BF42" s="172"/>
      <c r="BG42" s="172">
        <v>6.4</v>
      </c>
      <c r="BH42" s="172"/>
      <c r="BI42" s="172">
        <v>7.4</v>
      </c>
      <c r="BJ42" s="172"/>
      <c r="BK42" s="172">
        <v>6.9</v>
      </c>
      <c r="BL42" s="172"/>
      <c r="BM42" s="173">
        <f t="shared" si="22"/>
        <v>205.6</v>
      </c>
      <c r="BN42" s="172">
        <f t="shared" si="23"/>
        <v>6.632258064516129</v>
      </c>
      <c r="BO42" s="177" t="str">
        <f t="shared" si="36"/>
        <v>TB khá</v>
      </c>
      <c r="BP42" s="211">
        <f t="shared" si="24"/>
        <v>0</v>
      </c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3">
        <f t="shared" si="37"/>
        <v>0</v>
      </c>
      <c r="CJ42" s="172">
        <f t="shared" si="7"/>
        <v>0</v>
      </c>
      <c r="CK42" s="177" t="str">
        <f t="shared" si="8"/>
        <v>Kém</v>
      </c>
      <c r="CL42" s="172">
        <f t="shared" si="38"/>
        <v>3.2125</v>
      </c>
      <c r="CM42" s="177" t="str">
        <f t="shared" si="39"/>
        <v>Kém</v>
      </c>
      <c r="CN42" s="172">
        <f t="shared" si="40"/>
        <v>4.7</v>
      </c>
      <c r="CO42" s="211">
        <f t="shared" si="41"/>
        <v>9</v>
      </c>
      <c r="CP42" s="172" t="str">
        <f t="shared" si="42"/>
        <v>Thôi học</v>
      </c>
      <c r="CQ42" s="172"/>
      <c r="CR42" s="172"/>
      <c r="CS42" s="172"/>
      <c r="CT42" s="172"/>
      <c r="CU42" s="172"/>
      <c r="CV42" s="172"/>
      <c r="CW42" s="172">
        <f t="shared" si="43"/>
        <v>0</v>
      </c>
      <c r="CX42" s="172">
        <f t="shared" si="44"/>
        <v>2.4</v>
      </c>
      <c r="CY42" s="173" t="str">
        <f t="shared" si="45"/>
        <v>Chưa TN</v>
      </c>
    </row>
    <row r="43" spans="1:103" ht="15.75" customHeight="1">
      <c r="A43" s="81">
        <v>37</v>
      </c>
      <c r="B43" s="244" t="s">
        <v>273</v>
      </c>
      <c r="C43" s="245" t="s">
        <v>88</v>
      </c>
      <c r="D43" s="253">
        <v>34626</v>
      </c>
      <c r="E43" s="246" t="s">
        <v>72</v>
      </c>
      <c r="F43" s="247" t="s">
        <v>249</v>
      </c>
      <c r="G43" s="56"/>
      <c r="H43" s="183">
        <v>5.4</v>
      </c>
      <c r="I43" s="183"/>
      <c r="J43" s="183">
        <v>6.2</v>
      </c>
      <c r="K43" s="183"/>
      <c r="L43" s="183">
        <v>6.2</v>
      </c>
      <c r="M43" s="172"/>
      <c r="N43" s="172">
        <v>5</v>
      </c>
      <c r="O43" s="172"/>
      <c r="P43" s="172">
        <v>7</v>
      </c>
      <c r="Q43" s="172"/>
      <c r="R43" s="173">
        <f t="shared" si="16"/>
        <v>166.8</v>
      </c>
      <c r="S43" s="172">
        <f t="shared" si="28"/>
        <v>5.957142857142857</v>
      </c>
      <c r="T43" s="174" t="str">
        <f t="shared" si="30"/>
        <v>TB khá</v>
      </c>
      <c r="U43" s="175">
        <f t="shared" si="17"/>
        <v>0</v>
      </c>
      <c r="V43" s="176">
        <f t="shared" si="18"/>
        <v>0</v>
      </c>
      <c r="W43" s="172">
        <v>6.2</v>
      </c>
      <c r="X43" s="172"/>
      <c r="Y43" s="172">
        <v>6.3</v>
      </c>
      <c r="Z43" s="172"/>
      <c r="AA43" s="172">
        <v>7.5</v>
      </c>
      <c r="AB43" s="172"/>
      <c r="AC43" s="172">
        <v>5.8</v>
      </c>
      <c r="AD43" s="172"/>
      <c r="AE43" s="172">
        <v>4.5</v>
      </c>
      <c r="AF43" s="172">
        <v>3</v>
      </c>
      <c r="AG43" s="172">
        <v>5.2</v>
      </c>
      <c r="AH43" s="172"/>
      <c r="AI43" s="172">
        <v>5.4</v>
      </c>
      <c r="AJ43" s="172"/>
      <c r="AK43" s="172">
        <v>6</v>
      </c>
      <c r="AL43" s="172"/>
      <c r="AM43" s="173">
        <f t="shared" si="19"/>
        <v>135.9</v>
      </c>
      <c r="AN43" s="172">
        <f t="shared" si="31"/>
        <v>5.908695652173913</v>
      </c>
      <c r="AO43" s="174" t="str">
        <f t="shared" si="46"/>
        <v>Trung bình</v>
      </c>
      <c r="AP43" s="172">
        <f t="shared" si="32"/>
        <v>5.93529411764706</v>
      </c>
      <c r="AQ43" s="174" t="str">
        <f t="shared" si="29"/>
        <v>Trung bình</v>
      </c>
      <c r="AR43" s="175">
        <f t="shared" si="33"/>
        <v>1</v>
      </c>
      <c r="AS43" s="176">
        <f t="shared" si="34"/>
        <v>2</v>
      </c>
      <c r="AT43" s="81" t="str">
        <f t="shared" si="35"/>
        <v>Lên lớp</v>
      </c>
      <c r="AU43" s="172"/>
      <c r="AV43" s="172" t="s">
        <v>337</v>
      </c>
      <c r="AW43" s="172"/>
      <c r="AX43" s="172" t="s">
        <v>337</v>
      </c>
      <c r="AY43" s="172"/>
      <c r="AZ43" s="172" t="s">
        <v>337</v>
      </c>
      <c r="BA43" s="172"/>
      <c r="BB43" s="172" t="s">
        <v>337</v>
      </c>
      <c r="BC43" s="172"/>
      <c r="BD43" s="172" t="s">
        <v>337</v>
      </c>
      <c r="BE43" s="172"/>
      <c r="BF43" s="172" t="s">
        <v>337</v>
      </c>
      <c r="BG43" s="172"/>
      <c r="BH43" s="172" t="s">
        <v>337</v>
      </c>
      <c r="BI43" s="172"/>
      <c r="BJ43" s="172" t="s">
        <v>337</v>
      </c>
      <c r="BK43" s="172"/>
      <c r="BL43" s="172" t="s">
        <v>337</v>
      </c>
      <c r="BM43" s="173">
        <f t="shared" si="22"/>
        <v>0</v>
      </c>
      <c r="BN43" s="172">
        <f t="shared" si="23"/>
        <v>0</v>
      </c>
      <c r="BO43" s="177" t="str">
        <f t="shared" si="36"/>
        <v>Kém</v>
      </c>
      <c r="BP43" s="211">
        <f t="shared" si="24"/>
        <v>9</v>
      </c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3">
        <f t="shared" si="37"/>
        <v>0</v>
      </c>
      <c r="CJ43" s="172">
        <f t="shared" si="7"/>
        <v>0</v>
      </c>
      <c r="CK43" s="177" t="str">
        <f t="shared" si="8"/>
        <v>Kém</v>
      </c>
      <c r="CL43" s="172">
        <f t="shared" si="38"/>
        <v>0</v>
      </c>
      <c r="CM43" s="177" t="str">
        <f t="shared" si="39"/>
        <v>Kém</v>
      </c>
      <c r="CN43" s="172">
        <f t="shared" si="40"/>
        <v>2.6</v>
      </c>
      <c r="CO43" s="211">
        <f t="shared" si="41"/>
        <v>19</v>
      </c>
      <c r="CP43" s="172" t="str">
        <f t="shared" si="42"/>
        <v>Thôi học</v>
      </c>
      <c r="CQ43" s="172"/>
      <c r="CR43" s="172"/>
      <c r="CS43" s="172"/>
      <c r="CT43" s="172"/>
      <c r="CU43" s="172"/>
      <c r="CV43" s="172"/>
      <c r="CW43" s="172">
        <f t="shared" si="43"/>
        <v>0</v>
      </c>
      <c r="CX43" s="172">
        <f t="shared" si="44"/>
        <v>1.3</v>
      </c>
      <c r="CY43" s="173" t="str">
        <f t="shared" si="45"/>
        <v>Chưa TN</v>
      </c>
    </row>
    <row r="44" spans="1:103" ht="15.75" customHeight="1">
      <c r="A44" s="81">
        <v>38</v>
      </c>
      <c r="B44" s="151" t="s">
        <v>274</v>
      </c>
      <c r="C44" s="152" t="s">
        <v>88</v>
      </c>
      <c r="D44" s="254">
        <v>34377</v>
      </c>
      <c r="E44" s="153" t="s">
        <v>72</v>
      </c>
      <c r="F44" s="248" t="s">
        <v>186</v>
      </c>
      <c r="G44" s="56"/>
      <c r="H44" s="183">
        <v>5</v>
      </c>
      <c r="I44" s="183"/>
      <c r="J44" s="183">
        <v>5.3</v>
      </c>
      <c r="K44" s="183">
        <v>4.8</v>
      </c>
      <c r="L44" s="183">
        <v>7.2</v>
      </c>
      <c r="M44" s="172"/>
      <c r="N44" s="172">
        <v>5</v>
      </c>
      <c r="O44" s="172"/>
      <c r="P44" s="172">
        <v>7</v>
      </c>
      <c r="Q44" s="172"/>
      <c r="R44" s="173">
        <f t="shared" si="16"/>
        <v>161.2</v>
      </c>
      <c r="S44" s="172">
        <f t="shared" si="28"/>
        <v>5.757142857142857</v>
      </c>
      <c r="T44" s="174" t="str">
        <f t="shared" si="30"/>
        <v>Trung bình</v>
      </c>
      <c r="U44" s="175">
        <f t="shared" si="17"/>
        <v>0</v>
      </c>
      <c r="V44" s="176">
        <f t="shared" si="18"/>
        <v>0</v>
      </c>
      <c r="W44" s="172">
        <v>6</v>
      </c>
      <c r="X44" s="172"/>
      <c r="Y44" s="172">
        <v>8</v>
      </c>
      <c r="Z44" s="172"/>
      <c r="AA44" s="172">
        <v>7.5</v>
      </c>
      <c r="AB44" s="172"/>
      <c r="AC44" s="172">
        <v>6.2</v>
      </c>
      <c r="AD44" s="172"/>
      <c r="AE44" s="172">
        <v>5.5</v>
      </c>
      <c r="AF44" s="172"/>
      <c r="AG44" s="172">
        <v>6.3</v>
      </c>
      <c r="AH44" s="172"/>
      <c r="AI44" s="172">
        <v>7</v>
      </c>
      <c r="AJ44" s="172"/>
      <c r="AK44" s="172">
        <v>7</v>
      </c>
      <c r="AL44" s="172"/>
      <c r="AM44" s="173">
        <f t="shared" si="19"/>
        <v>154</v>
      </c>
      <c r="AN44" s="172">
        <f t="shared" si="31"/>
        <v>6.695652173913044</v>
      </c>
      <c r="AO44" s="174" t="str">
        <f t="shared" si="46"/>
        <v>TB khá</v>
      </c>
      <c r="AP44" s="172">
        <f t="shared" si="32"/>
        <v>6.1803921568627445</v>
      </c>
      <c r="AQ44" s="174" t="str">
        <f t="shared" si="29"/>
        <v>TB khá</v>
      </c>
      <c r="AR44" s="175">
        <f t="shared" si="33"/>
        <v>0</v>
      </c>
      <c r="AS44" s="176">
        <f t="shared" si="34"/>
        <v>0</v>
      </c>
      <c r="AT44" s="81" t="str">
        <f t="shared" si="35"/>
        <v>Lên lớp</v>
      </c>
      <c r="AU44" s="172">
        <v>5</v>
      </c>
      <c r="AV44" s="172"/>
      <c r="AW44" s="172">
        <v>6</v>
      </c>
      <c r="AX44" s="172"/>
      <c r="AY44" s="172">
        <v>5.5</v>
      </c>
      <c r="AZ44" s="172"/>
      <c r="BA44" s="172">
        <v>5.8</v>
      </c>
      <c r="BB44" s="172"/>
      <c r="BC44" s="172">
        <v>6.8</v>
      </c>
      <c r="BD44" s="172"/>
      <c r="BE44" s="172">
        <v>6.7</v>
      </c>
      <c r="BF44" s="172"/>
      <c r="BG44" s="172">
        <v>6.7</v>
      </c>
      <c r="BH44" s="172"/>
      <c r="BI44" s="172">
        <v>7.4</v>
      </c>
      <c r="BJ44" s="172"/>
      <c r="BK44" s="172">
        <v>5.6</v>
      </c>
      <c r="BL44" s="172"/>
      <c r="BM44" s="173">
        <f t="shared" si="22"/>
        <v>195.7</v>
      </c>
      <c r="BN44" s="172">
        <f t="shared" si="23"/>
        <v>6.312903225806451</v>
      </c>
      <c r="BO44" s="177" t="str">
        <f t="shared" si="36"/>
        <v>TB khá</v>
      </c>
      <c r="BP44" s="211">
        <f t="shared" si="24"/>
        <v>0</v>
      </c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3">
        <f t="shared" si="37"/>
        <v>0</v>
      </c>
      <c r="CJ44" s="172">
        <f t="shared" si="7"/>
        <v>0</v>
      </c>
      <c r="CK44" s="177" t="str">
        <f t="shared" si="8"/>
        <v>Kém</v>
      </c>
      <c r="CL44" s="172">
        <f t="shared" si="38"/>
        <v>3.0578125</v>
      </c>
      <c r="CM44" s="177" t="str">
        <f t="shared" si="39"/>
        <v>Kém</v>
      </c>
      <c r="CN44" s="172">
        <f t="shared" si="40"/>
        <v>4.4</v>
      </c>
      <c r="CO44" s="211">
        <f t="shared" si="41"/>
        <v>9</v>
      </c>
      <c r="CP44" s="172" t="str">
        <f t="shared" si="42"/>
        <v>Thôi học</v>
      </c>
      <c r="CQ44" s="172"/>
      <c r="CR44" s="172"/>
      <c r="CS44" s="172"/>
      <c r="CT44" s="172"/>
      <c r="CU44" s="172"/>
      <c r="CV44" s="172"/>
      <c r="CW44" s="172">
        <f t="shared" si="43"/>
        <v>0</v>
      </c>
      <c r="CX44" s="172">
        <f t="shared" si="44"/>
        <v>2.2</v>
      </c>
      <c r="CY44" s="173" t="str">
        <f t="shared" si="45"/>
        <v>Chưa TN</v>
      </c>
    </row>
    <row r="45" spans="1:103" ht="15.75" customHeight="1">
      <c r="A45" s="81">
        <v>39</v>
      </c>
      <c r="B45" s="244" t="s">
        <v>277</v>
      </c>
      <c r="C45" s="245" t="s">
        <v>105</v>
      </c>
      <c r="D45" s="253">
        <v>33364</v>
      </c>
      <c r="E45" s="246" t="s">
        <v>72</v>
      </c>
      <c r="F45" s="247" t="s">
        <v>186</v>
      </c>
      <c r="G45" s="56"/>
      <c r="H45" s="183">
        <v>6.9</v>
      </c>
      <c r="I45" s="183"/>
      <c r="J45" s="183">
        <v>6.7</v>
      </c>
      <c r="K45" s="183"/>
      <c r="L45" s="183">
        <v>7.9</v>
      </c>
      <c r="M45" s="172"/>
      <c r="N45" s="172">
        <v>5</v>
      </c>
      <c r="O45" s="172"/>
      <c r="P45" s="172">
        <v>7</v>
      </c>
      <c r="Q45" s="172"/>
      <c r="R45" s="173">
        <f t="shared" si="16"/>
        <v>186.6</v>
      </c>
      <c r="S45" s="172">
        <f t="shared" si="28"/>
        <v>6.664285714285714</v>
      </c>
      <c r="T45" s="174" t="str">
        <f t="shared" si="30"/>
        <v>TB khá</v>
      </c>
      <c r="U45" s="175">
        <f t="shared" si="17"/>
        <v>0</v>
      </c>
      <c r="V45" s="176">
        <f t="shared" si="18"/>
        <v>0</v>
      </c>
      <c r="W45" s="172">
        <v>5</v>
      </c>
      <c r="X45" s="172"/>
      <c r="Y45" s="172">
        <v>5.8</v>
      </c>
      <c r="Z45" s="172"/>
      <c r="AA45" s="172">
        <v>7</v>
      </c>
      <c r="AB45" s="172"/>
      <c r="AC45" s="172">
        <v>6.2</v>
      </c>
      <c r="AD45" s="172"/>
      <c r="AE45" s="172">
        <v>5</v>
      </c>
      <c r="AF45" s="172"/>
      <c r="AG45" s="172">
        <v>5.8</v>
      </c>
      <c r="AH45" s="172"/>
      <c r="AI45" s="172">
        <v>5</v>
      </c>
      <c r="AJ45" s="172"/>
      <c r="AK45" s="172">
        <v>5.8</v>
      </c>
      <c r="AL45" s="172"/>
      <c r="AM45" s="173">
        <f t="shared" si="19"/>
        <v>131.79999999999998</v>
      </c>
      <c r="AN45" s="172">
        <f t="shared" si="31"/>
        <v>5.730434782608695</v>
      </c>
      <c r="AO45" s="174" t="str">
        <f t="shared" si="46"/>
        <v>Trung bình</v>
      </c>
      <c r="AP45" s="172">
        <f t="shared" si="32"/>
        <v>6.24313725490196</v>
      </c>
      <c r="AQ45" s="174" t="str">
        <f t="shared" si="29"/>
        <v>TB khá</v>
      </c>
      <c r="AR45" s="175">
        <f t="shared" si="33"/>
        <v>0</v>
      </c>
      <c r="AS45" s="176">
        <f t="shared" si="34"/>
        <v>0</v>
      </c>
      <c r="AT45" s="81" t="str">
        <f t="shared" si="35"/>
        <v>Lên lớp</v>
      </c>
      <c r="AU45" s="172">
        <v>8</v>
      </c>
      <c r="AV45" s="172"/>
      <c r="AW45" s="172">
        <v>5</v>
      </c>
      <c r="AX45" s="172"/>
      <c r="AY45" s="172">
        <v>5.5</v>
      </c>
      <c r="AZ45" s="172"/>
      <c r="BA45" s="172">
        <v>5</v>
      </c>
      <c r="BB45" s="172"/>
      <c r="BC45" s="172">
        <v>5</v>
      </c>
      <c r="BD45" s="172"/>
      <c r="BE45" s="172">
        <v>5.3</v>
      </c>
      <c r="BF45" s="172"/>
      <c r="BG45" s="172">
        <v>6</v>
      </c>
      <c r="BH45" s="172"/>
      <c r="BI45" s="172">
        <v>6.9</v>
      </c>
      <c r="BJ45" s="172"/>
      <c r="BK45" s="172">
        <v>6.9</v>
      </c>
      <c r="BL45" s="172"/>
      <c r="BM45" s="173">
        <f t="shared" si="22"/>
        <v>182</v>
      </c>
      <c r="BN45" s="172">
        <f t="shared" si="23"/>
        <v>5.870967741935484</v>
      </c>
      <c r="BO45" s="177" t="str">
        <f t="shared" si="36"/>
        <v>Trung bình</v>
      </c>
      <c r="BP45" s="211">
        <f t="shared" si="24"/>
        <v>0</v>
      </c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3">
        <f t="shared" si="37"/>
        <v>0</v>
      </c>
      <c r="CJ45" s="172">
        <f t="shared" si="7"/>
        <v>0</v>
      </c>
      <c r="CK45" s="177" t="str">
        <f t="shared" si="8"/>
        <v>Kém</v>
      </c>
      <c r="CL45" s="172">
        <f t="shared" si="38"/>
        <v>2.84375</v>
      </c>
      <c r="CM45" s="177" t="str">
        <f t="shared" si="39"/>
        <v>Kém</v>
      </c>
      <c r="CN45" s="172">
        <f t="shared" si="40"/>
        <v>4.4</v>
      </c>
      <c r="CO45" s="211">
        <f t="shared" si="41"/>
        <v>9</v>
      </c>
      <c r="CP45" s="172" t="str">
        <f t="shared" si="42"/>
        <v>Thôi học</v>
      </c>
      <c r="CQ45" s="172"/>
      <c r="CR45" s="172"/>
      <c r="CS45" s="172"/>
      <c r="CT45" s="172"/>
      <c r="CU45" s="172"/>
      <c r="CV45" s="172"/>
      <c r="CW45" s="172">
        <f t="shared" si="43"/>
        <v>0</v>
      </c>
      <c r="CX45" s="172">
        <f t="shared" si="44"/>
        <v>2.2</v>
      </c>
      <c r="CY45" s="173" t="str">
        <f t="shared" si="45"/>
        <v>Chưa TN</v>
      </c>
    </row>
    <row r="46" spans="1:103" ht="15.75" customHeight="1">
      <c r="A46" s="81">
        <v>40</v>
      </c>
      <c r="B46" s="151" t="s">
        <v>278</v>
      </c>
      <c r="C46" s="152" t="s">
        <v>105</v>
      </c>
      <c r="D46" s="254">
        <v>34350</v>
      </c>
      <c r="E46" s="153" t="s">
        <v>72</v>
      </c>
      <c r="F46" s="248" t="s">
        <v>218</v>
      </c>
      <c r="G46" s="56"/>
      <c r="H46" s="183">
        <v>5.6</v>
      </c>
      <c r="I46" s="183"/>
      <c r="J46" s="183">
        <v>6.5</v>
      </c>
      <c r="K46" s="183"/>
      <c r="L46" s="183">
        <v>7.8</v>
      </c>
      <c r="M46" s="172"/>
      <c r="N46" s="172">
        <v>7.9</v>
      </c>
      <c r="O46" s="172"/>
      <c r="P46" s="172">
        <v>7</v>
      </c>
      <c r="Q46" s="172"/>
      <c r="R46" s="173">
        <f t="shared" si="16"/>
        <v>191.29999999999998</v>
      </c>
      <c r="S46" s="172">
        <f t="shared" si="28"/>
        <v>6.832142857142856</v>
      </c>
      <c r="T46" s="174" t="str">
        <f t="shared" si="30"/>
        <v>TB khá</v>
      </c>
      <c r="U46" s="175">
        <f t="shared" si="17"/>
        <v>0</v>
      </c>
      <c r="V46" s="176">
        <f t="shared" si="18"/>
        <v>0</v>
      </c>
      <c r="W46" s="172">
        <v>8.8</v>
      </c>
      <c r="X46" s="172"/>
      <c r="Y46" s="172">
        <v>7.3</v>
      </c>
      <c r="Z46" s="172"/>
      <c r="AA46" s="172">
        <v>8.3</v>
      </c>
      <c r="AB46" s="172"/>
      <c r="AC46" s="172">
        <v>7</v>
      </c>
      <c r="AD46" s="172"/>
      <c r="AE46" s="172">
        <v>4</v>
      </c>
      <c r="AF46" s="172">
        <v>2.5</v>
      </c>
      <c r="AG46" s="172">
        <v>6.5</v>
      </c>
      <c r="AH46" s="172"/>
      <c r="AI46" s="172">
        <v>7.2</v>
      </c>
      <c r="AJ46" s="172"/>
      <c r="AK46" s="172">
        <v>5.1</v>
      </c>
      <c r="AL46" s="172"/>
      <c r="AM46" s="173">
        <f t="shared" si="19"/>
        <v>156.4</v>
      </c>
      <c r="AN46" s="172">
        <f t="shared" si="31"/>
        <v>6.8</v>
      </c>
      <c r="AO46" s="174" t="str">
        <f t="shared" si="46"/>
        <v>TB khá</v>
      </c>
      <c r="AP46" s="172">
        <f t="shared" si="32"/>
        <v>6.817647058823529</v>
      </c>
      <c r="AQ46" s="174" t="str">
        <f t="shared" si="29"/>
        <v>TB khá</v>
      </c>
      <c r="AR46" s="175">
        <f t="shared" si="33"/>
        <v>1</v>
      </c>
      <c r="AS46" s="176">
        <f t="shared" si="34"/>
        <v>2</v>
      </c>
      <c r="AT46" s="81" t="str">
        <f t="shared" si="35"/>
        <v>Lên lớp</v>
      </c>
      <c r="AU46" s="172"/>
      <c r="AV46" s="172" t="s">
        <v>337</v>
      </c>
      <c r="AW46" s="172"/>
      <c r="AX46" s="172" t="s">
        <v>337</v>
      </c>
      <c r="AY46" s="172"/>
      <c r="AZ46" s="172" t="s">
        <v>337</v>
      </c>
      <c r="BA46" s="172"/>
      <c r="BB46" s="172" t="s">
        <v>337</v>
      </c>
      <c r="BC46" s="172"/>
      <c r="BD46" s="172" t="s">
        <v>337</v>
      </c>
      <c r="BE46" s="172"/>
      <c r="BF46" s="172" t="s">
        <v>337</v>
      </c>
      <c r="BG46" s="172"/>
      <c r="BH46" s="172" t="s">
        <v>337</v>
      </c>
      <c r="BI46" s="172"/>
      <c r="BJ46" s="172" t="s">
        <v>337</v>
      </c>
      <c r="BK46" s="172"/>
      <c r="BL46" s="172" t="s">
        <v>337</v>
      </c>
      <c r="BM46" s="173">
        <f t="shared" si="22"/>
        <v>0</v>
      </c>
      <c r="BN46" s="172">
        <f t="shared" si="23"/>
        <v>0</v>
      </c>
      <c r="BO46" s="177" t="str">
        <f t="shared" si="36"/>
        <v>Kém</v>
      </c>
      <c r="BP46" s="211">
        <f t="shared" si="24"/>
        <v>9</v>
      </c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3">
        <f t="shared" si="37"/>
        <v>0</v>
      </c>
      <c r="CJ46" s="172">
        <f t="shared" si="7"/>
        <v>0</v>
      </c>
      <c r="CK46" s="177" t="str">
        <f t="shared" si="8"/>
        <v>Kém</v>
      </c>
      <c r="CL46" s="172">
        <f t="shared" si="38"/>
        <v>0</v>
      </c>
      <c r="CM46" s="177" t="str">
        <f t="shared" si="39"/>
        <v>Kém</v>
      </c>
      <c r="CN46" s="172">
        <f t="shared" si="40"/>
        <v>3</v>
      </c>
      <c r="CO46" s="211">
        <f t="shared" si="41"/>
        <v>19</v>
      </c>
      <c r="CP46" s="172" t="str">
        <f t="shared" si="42"/>
        <v>Thôi học</v>
      </c>
      <c r="CQ46" s="172"/>
      <c r="CR46" s="172"/>
      <c r="CS46" s="172"/>
      <c r="CT46" s="172"/>
      <c r="CU46" s="172"/>
      <c r="CV46" s="172"/>
      <c r="CW46" s="172">
        <f t="shared" si="43"/>
        <v>0</v>
      </c>
      <c r="CX46" s="172">
        <f t="shared" si="44"/>
        <v>1.5</v>
      </c>
      <c r="CY46" s="173" t="str">
        <f t="shared" si="45"/>
        <v>Chưa TN</v>
      </c>
    </row>
    <row r="47" spans="1:103" ht="15.75" customHeight="1">
      <c r="A47" s="81">
        <v>41</v>
      </c>
      <c r="B47" s="151" t="s">
        <v>277</v>
      </c>
      <c r="C47" s="152" t="s">
        <v>280</v>
      </c>
      <c r="D47" s="254">
        <v>34244</v>
      </c>
      <c r="E47" s="153" t="s">
        <v>72</v>
      </c>
      <c r="F47" s="248" t="s">
        <v>186</v>
      </c>
      <c r="G47" s="56"/>
      <c r="H47" s="183">
        <v>5.5</v>
      </c>
      <c r="I47" s="183"/>
      <c r="J47" s="183">
        <v>6</v>
      </c>
      <c r="K47" s="183"/>
      <c r="L47" s="183">
        <v>6.3</v>
      </c>
      <c r="M47" s="172"/>
      <c r="N47" s="172">
        <v>7.2</v>
      </c>
      <c r="O47" s="172"/>
      <c r="P47" s="172">
        <v>7</v>
      </c>
      <c r="Q47" s="172"/>
      <c r="R47" s="173">
        <f t="shared" si="16"/>
        <v>177.2</v>
      </c>
      <c r="S47" s="172">
        <f t="shared" si="28"/>
        <v>6.328571428571428</v>
      </c>
      <c r="T47" s="174" t="str">
        <f t="shared" si="30"/>
        <v>TB khá</v>
      </c>
      <c r="U47" s="175">
        <f t="shared" si="17"/>
        <v>0</v>
      </c>
      <c r="V47" s="176">
        <f t="shared" si="18"/>
        <v>0</v>
      </c>
      <c r="W47" s="172">
        <v>7.8</v>
      </c>
      <c r="X47" s="172"/>
      <c r="Y47" s="172">
        <v>3.5</v>
      </c>
      <c r="Z47" s="172"/>
      <c r="AA47" s="172">
        <v>8</v>
      </c>
      <c r="AB47" s="172"/>
      <c r="AC47" s="172">
        <v>7.2</v>
      </c>
      <c r="AD47" s="172"/>
      <c r="AE47" s="172">
        <v>6.5</v>
      </c>
      <c r="AF47" s="172"/>
      <c r="AG47" s="172">
        <v>8</v>
      </c>
      <c r="AH47" s="172"/>
      <c r="AI47" s="172">
        <v>6</v>
      </c>
      <c r="AJ47" s="172"/>
      <c r="AK47" s="172">
        <v>6.9</v>
      </c>
      <c r="AL47" s="172"/>
      <c r="AM47" s="173">
        <f t="shared" si="19"/>
        <v>158.6</v>
      </c>
      <c r="AN47" s="172">
        <f t="shared" si="31"/>
        <v>6.895652173913043</v>
      </c>
      <c r="AO47" s="174" t="str">
        <f t="shared" si="46"/>
        <v>TB khá</v>
      </c>
      <c r="AP47" s="172">
        <f t="shared" si="32"/>
        <v>6.584313725490195</v>
      </c>
      <c r="AQ47" s="174" t="str">
        <f t="shared" si="29"/>
        <v>TB khá</v>
      </c>
      <c r="AR47" s="175">
        <f t="shared" si="33"/>
        <v>1</v>
      </c>
      <c r="AS47" s="176">
        <f t="shared" si="34"/>
        <v>2</v>
      </c>
      <c r="AT47" s="81" t="str">
        <f t="shared" si="35"/>
        <v>Lên lớp</v>
      </c>
      <c r="AU47" s="172">
        <v>9</v>
      </c>
      <c r="AV47" s="172"/>
      <c r="AW47" s="172">
        <v>9</v>
      </c>
      <c r="AX47" s="172"/>
      <c r="AY47" s="172">
        <v>7.5</v>
      </c>
      <c r="AZ47" s="172"/>
      <c r="BA47" s="172">
        <v>7</v>
      </c>
      <c r="BB47" s="172"/>
      <c r="BC47" s="172">
        <v>6.3</v>
      </c>
      <c r="BD47" s="172"/>
      <c r="BE47" s="172">
        <v>6.7</v>
      </c>
      <c r="BF47" s="172"/>
      <c r="BG47" s="172">
        <v>7.4</v>
      </c>
      <c r="BH47" s="172"/>
      <c r="BI47" s="172">
        <v>7.8</v>
      </c>
      <c r="BJ47" s="172"/>
      <c r="BK47" s="172">
        <v>7.1</v>
      </c>
      <c r="BL47" s="172"/>
      <c r="BM47" s="173">
        <f t="shared" si="22"/>
        <v>226.2</v>
      </c>
      <c r="BN47" s="172">
        <f t="shared" si="23"/>
        <v>7.296774193548386</v>
      </c>
      <c r="BO47" s="177" t="str">
        <f t="shared" si="36"/>
        <v>Khá</v>
      </c>
      <c r="BP47" s="211">
        <f t="shared" si="24"/>
        <v>0</v>
      </c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3">
        <f t="shared" si="37"/>
        <v>0</v>
      </c>
      <c r="CJ47" s="172">
        <f t="shared" si="7"/>
        <v>0</v>
      </c>
      <c r="CK47" s="177" t="str">
        <f t="shared" si="8"/>
        <v>Kém</v>
      </c>
      <c r="CL47" s="172">
        <f t="shared" si="38"/>
        <v>3.534375</v>
      </c>
      <c r="CM47" s="177" t="str">
        <f t="shared" si="39"/>
        <v>Kém</v>
      </c>
      <c r="CN47" s="172">
        <f t="shared" si="40"/>
        <v>4.9</v>
      </c>
      <c r="CO47" s="211">
        <f t="shared" si="41"/>
        <v>10</v>
      </c>
      <c r="CP47" s="172" t="str">
        <f t="shared" si="42"/>
        <v>Thôi học</v>
      </c>
      <c r="CQ47" s="172"/>
      <c r="CR47" s="172"/>
      <c r="CS47" s="172"/>
      <c r="CT47" s="172"/>
      <c r="CU47" s="172"/>
      <c r="CV47" s="172"/>
      <c r="CW47" s="172">
        <f t="shared" si="43"/>
        <v>0</v>
      </c>
      <c r="CX47" s="172">
        <f t="shared" si="44"/>
        <v>2.5</v>
      </c>
      <c r="CY47" s="173" t="str">
        <f t="shared" si="45"/>
        <v>Chưa TN</v>
      </c>
    </row>
    <row r="48" spans="1:103" ht="15.75" customHeight="1">
      <c r="A48" s="81">
        <v>42</v>
      </c>
      <c r="B48" s="255" t="s">
        <v>328</v>
      </c>
      <c r="C48" s="256" t="s">
        <v>105</v>
      </c>
      <c r="D48" s="257">
        <v>33903</v>
      </c>
      <c r="E48" s="325" t="s">
        <v>72</v>
      </c>
      <c r="F48" s="326"/>
      <c r="G48" s="270"/>
      <c r="H48" s="271"/>
      <c r="I48" s="172"/>
      <c r="J48" s="271"/>
      <c r="K48" s="172"/>
      <c r="L48" s="271"/>
      <c r="M48" s="172"/>
      <c r="N48" s="272"/>
      <c r="O48" s="172"/>
      <c r="P48" s="272"/>
      <c r="Q48" s="172"/>
      <c r="R48" s="173"/>
      <c r="S48" s="172"/>
      <c r="T48" s="174"/>
      <c r="U48" s="175"/>
      <c r="V48" s="176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173"/>
      <c r="AN48" s="172"/>
      <c r="AO48" s="174"/>
      <c r="AP48" s="172"/>
      <c r="AQ48" s="174"/>
      <c r="AR48" s="175"/>
      <c r="AS48" s="176"/>
      <c r="AT48" s="81"/>
      <c r="AU48" s="272"/>
      <c r="AV48" s="272"/>
      <c r="AW48" s="272">
        <v>5.3</v>
      </c>
      <c r="AX48" s="272"/>
      <c r="AY48" s="172">
        <v>5.5</v>
      </c>
      <c r="AZ48" s="272"/>
      <c r="BA48" s="272">
        <v>5.8</v>
      </c>
      <c r="BB48" s="272"/>
      <c r="BC48" s="172">
        <v>6.3</v>
      </c>
      <c r="BD48" s="272"/>
      <c r="BE48" s="272">
        <v>4</v>
      </c>
      <c r="BF48" s="272"/>
      <c r="BG48" s="272">
        <v>5.4</v>
      </c>
      <c r="BH48" s="272"/>
      <c r="BI48" s="272">
        <v>7.4</v>
      </c>
      <c r="BJ48" s="272"/>
      <c r="BK48" s="172">
        <v>6.1</v>
      </c>
      <c r="BL48" s="272"/>
      <c r="BM48" s="273"/>
      <c r="BN48" s="272"/>
      <c r="BO48" s="274"/>
      <c r="BP48" s="275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3"/>
      <c r="CJ48" s="272"/>
      <c r="CK48" s="274"/>
      <c r="CL48" s="272"/>
      <c r="CM48" s="274"/>
      <c r="CN48" s="272"/>
      <c r="CO48" s="275"/>
      <c r="CP48" s="272"/>
      <c r="CQ48" s="272"/>
      <c r="CR48" s="272"/>
      <c r="CS48" s="272"/>
      <c r="CT48" s="272"/>
      <c r="CU48" s="272"/>
      <c r="CV48" s="272"/>
      <c r="CW48" s="272"/>
      <c r="CX48" s="272"/>
      <c r="CY48" s="273"/>
    </row>
    <row r="49" spans="1:103" ht="15.75" customHeight="1">
      <c r="A49" s="184"/>
      <c r="B49" s="185"/>
      <c r="C49" s="186"/>
      <c r="D49" s="187"/>
      <c r="E49" s="187"/>
      <c r="F49" s="187"/>
      <c r="G49" s="187"/>
      <c r="H49" s="188"/>
      <c r="I49" s="188"/>
      <c r="J49" s="188"/>
      <c r="K49" s="188"/>
      <c r="L49" s="189"/>
      <c r="M49" s="189"/>
      <c r="N49" s="189"/>
      <c r="O49" s="189"/>
      <c r="P49" s="189"/>
      <c r="Q49" s="189"/>
      <c r="R49" s="190"/>
      <c r="S49" s="189"/>
      <c r="T49" s="189"/>
      <c r="U49" s="195"/>
      <c r="V49" s="19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90"/>
      <c r="AN49" s="189"/>
      <c r="AO49" s="189"/>
      <c r="AP49" s="189"/>
      <c r="AQ49" s="189"/>
      <c r="AR49" s="207"/>
      <c r="AS49" s="203"/>
      <c r="AT49" s="189"/>
      <c r="AU49" s="191"/>
      <c r="AV49" s="191"/>
      <c r="AW49" s="189"/>
      <c r="AX49" s="189"/>
      <c r="AY49" s="191"/>
      <c r="AZ49" s="191"/>
      <c r="BA49" s="191"/>
      <c r="BB49" s="191"/>
      <c r="BC49" s="191"/>
      <c r="BD49" s="191"/>
      <c r="BE49" s="191"/>
      <c r="BF49" s="191"/>
      <c r="BG49" s="189"/>
      <c r="BH49" s="189"/>
      <c r="BI49" s="191"/>
      <c r="BJ49" s="191"/>
      <c r="BK49" s="191"/>
      <c r="BL49" s="191"/>
      <c r="BM49" s="191"/>
      <c r="BN49" s="191"/>
      <c r="BO49" s="191"/>
      <c r="BP49" s="212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212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</row>
    <row r="50" spans="1:30" ht="15.75" customHeight="1">
      <c r="A50" s="62"/>
      <c r="B50" s="63"/>
      <c r="C50" s="64"/>
      <c r="D50" s="65"/>
      <c r="E50" s="65"/>
      <c r="F50" s="65"/>
      <c r="G50" s="65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2"/>
      <c r="T50" s="2"/>
      <c r="U50" s="193"/>
      <c r="V50" s="73"/>
      <c r="W50" s="2"/>
      <c r="X50" s="2"/>
      <c r="Y50" s="2"/>
      <c r="Z50" s="2"/>
      <c r="AC50" s="2"/>
      <c r="AD50" s="2"/>
    </row>
    <row r="51" spans="2:46" ht="15.75" customHeight="1">
      <c r="B51" s="71" t="s">
        <v>90</v>
      </c>
      <c r="T51" s="6">
        <f>COUNTIF(T7:T49,"Khá")</f>
        <v>3</v>
      </c>
      <c r="AO51" s="6">
        <f>COUNTIF(AO7:AO49,"Khá")</f>
        <v>2</v>
      </c>
      <c r="AQ51" s="6">
        <f>COUNTIF(AQ7:AQ49,"Khá")</f>
        <v>3</v>
      </c>
      <c r="AS51" s="197" t="s">
        <v>91</v>
      </c>
      <c r="AT51" s="6">
        <f>COUNTIF(AT7:AT26,"Lên lớp")</f>
        <v>19</v>
      </c>
    </row>
    <row r="52" spans="2:46" ht="15.75" customHeight="1">
      <c r="B52" s="2" t="s">
        <v>92</v>
      </c>
      <c r="T52" s="6">
        <f>COUNTIF(T7:T49,"TB khá")</f>
        <v>25</v>
      </c>
      <c r="AO52" s="6">
        <f>COUNTIF(AO7:AO49,"TB khá")</f>
        <v>19</v>
      </c>
      <c r="AQ52" s="6">
        <f>COUNTIF(AQ7:AQ49,"TB khá")</f>
        <v>22</v>
      </c>
      <c r="AS52" s="197" t="s">
        <v>93</v>
      </c>
      <c r="AT52" s="6">
        <f>COUNTIF(AT7:AT26,"Đề nghị vớt lên lớp")</f>
        <v>0</v>
      </c>
    </row>
    <row r="53" spans="2:46" ht="15.75" customHeight="1">
      <c r="B53" s="2" t="s">
        <v>94</v>
      </c>
      <c r="T53" s="6">
        <f>COUNTIF(T7:T49,"Trung bình")</f>
        <v>11</v>
      </c>
      <c r="AO53" s="6">
        <f>COUNTIF(AO7:AO49,"Trung bình")</f>
        <v>16</v>
      </c>
      <c r="AQ53" s="6">
        <f>COUNTIF(AQ7:AQ49,"Trung bình")</f>
        <v>14</v>
      </c>
      <c r="AS53" s="197" t="s">
        <v>95</v>
      </c>
      <c r="AT53" s="6">
        <f>COUNTIF(AT7:AT26,"Ngừng học")</f>
        <v>1</v>
      </c>
    </row>
    <row r="54" spans="2:46" ht="15.75" customHeight="1">
      <c r="B54" s="71" t="s">
        <v>96</v>
      </c>
      <c r="T54" s="6">
        <f>COUNTIF(T7:T49,"Yếu")</f>
        <v>1</v>
      </c>
      <c r="AO54" s="6">
        <f>COUNTIF(AO7:AO49,"Yếu")</f>
        <v>3</v>
      </c>
      <c r="AQ54" s="6">
        <f>COUNTIF(AQ7:AQ49,"Yếu")</f>
        <v>2</v>
      </c>
      <c r="AS54" s="197" t="s">
        <v>97</v>
      </c>
      <c r="AT54" s="6">
        <f>COUNTIF(AT7:AT26,"Thôi học")</f>
        <v>0</v>
      </c>
    </row>
    <row r="55" spans="2:46" ht="15.75" customHeight="1">
      <c r="B55" s="71" t="s">
        <v>98</v>
      </c>
      <c r="C55" s="74"/>
      <c r="T55" s="6">
        <f>COUNTIF(T7:T49,"Kém")</f>
        <v>1</v>
      </c>
      <c r="AO55" s="6">
        <f>COUNTIF(AO7:AO49,"Kém")</f>
        <v>1</v>
      </c>
      <c r="AQ55" s="6">
        <f>COUNTIF(AQ7:AQ49,"Kém")</f>
        <v>0</v>
      </c>
      <c r="AS55" s="197"/>
      <c r="AT55" s="2"/>
    </row>
    <row r="56" spans="2:46" ht="15.75" customHeight="1">
      <c r="B56" s="71" t="s">
        <v>99</v>
      </c>
      <c r="C56" s="74"/>
      <c r="T56" s="6">
        <f>SUM(T51:T55)</f>
        <v>41</v>
      </c>
      <c r="AO56" s="6">
        <f>SUM(AO51:AO55)</f>
        <v>41</v>
      </c>
      <c r="AQ56" s="6">
        <f>SUM(AQ51:AQ55)</f>
        <v>41</v>
      </c>
      <c r="AS56" s="197"/>
      <c r="AT56" s="6">
        <f>SUM(AT51:AT55)</f>
        <v>20</v>
      </c>
    </row>
    <row r="57" spans="3:45" ht="15.75" customHeight="1">
      <c r="C57" s="74"/>
      <c r="AS57" s="197"/>
    </row>
    <row r="58" ht="15.75"/>
    <row r="59" ht="15.75"/>
    <row r="60" spans="1:103" s="75" customFormat="1" ht="15.75" customHeight="1">
      <c r="A60" s="307">
        <v>24</v>
      </c>
      <c r="B60" s="308" t="s">
        <v>156</v>
      </c>
      <c r="C60" s="309" t="s">
        <v>224</v>
      </c>
      <c r="D60" s="310">
        <v>33960</v>
      </c>
      <c r="E60" s="311" t="s">
        <v>72</v>
      </c>
      <c r="F60" s="312" t="s">
        <v>186</v>
      </c>
      <c r="G60" s="313" t="s">
        <v>71</v>
      </c>
      <c r="H60" s="314">
        <v>1.4</v>
      </c>
      <c r="I60" s="314"/>
      <c r="J60" s="314"/>
      <c r="K60" s="172" t="s">
        <v>337</v>
      </c>
      <c r="L60" s="314"/>
      <c r="M60" s="315" t="s">
        <v>335</v>
      </c>
      <c r="N60" s="315"/>
      <c r="O60" s="172" t="s">
        <v>337</v>
      </c>
      <c r="P60" s="315"/>
      <c r="Q60" s="172" t="s">
        <v>337</v>
      </c>
      <c r="R60" s="316">
        <f>P60*P$5+N60*N$5+L60*L$5+J60*J$5+H60*H$5</f>
        <v>8.399999999999999</v>
      </c>
      <c r="S60" s="315">
        <f>R60/R$5</f>
        <v>0.29999999999999993</v>
      </c>
      <c r="T60" s="317" t="str">
        <f>IF(S60&gt;=8.95,"Xuất sắc",IF(S60&gt;=7.95,"Giỏi",IF(S60&gt;=6.95,"Khá",IF(S60&gt;=5.95,"TB khá",IF(S60&gt;=4.95,"Trung bình",IF(S60&gt;=3.95,"Yếu",IF(S60&lt;3.95,"Kém")))))))</f>
        <v>Kém</v>
      </c>
      <c r="U60" s="176">
        <f>SUM((IF(H60&gt;=5,0,1)),(IF(J60&gt;=5,0,1)),(IF(L60&gt;=5,0,1)),(IF(N60&gt;=5,0,1)),(IF(P60&gt;=5,0,1)))</f>
        <v>5</v>
      </c>
      <c r="V60" s="176">
        <f>SUM((IF(H60&gt;=5,0,$H$5)),(IF(J60&gt;=5,0,$J$5)),(IF(N60&gt;=5,0,$N$5)),(IF(L60&gt;=5,0,$L$5)),(IF(P60&gt;=5,0,$P$5)))</f>
        <v>28</v>
      </c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5"/>
      <c r="AL60" s="315"/>
      <c r="AM60" s="316">
        <f>AK60*AK$5+AI60*AI$5+AG60*AG$5+AE60*AE$5+AC60*AC$5+AA60*AA$5+Y60*Y$5+W60*W$5</f>
        <v>0</v>
      </c>
      <c r="AN60" s="315">
        <f>AM60/AM$5</f>
        <v>0</v>
      </c>
      <c r="AO60" s="315"/>
      <c r="AP60" s="315">
        <f>(AM60+R60)/AP$5</f>
        <v>0.16470588235294115</v>
      </c>
      <c r="AQ60" s="317" t="str">
        <f>IF(AP60&gt;=8.95,"Xuất sắc",IF(AP60&gt;=7.95,"Giỏi",IF(AP60&gt;=6.95,"Khá",IF(AP60&gt;=5.95,"TB khá",IF(AP60&gt;=4.95,"Trung bình",IF(AP60&gt;=3.95,"Yếu",IF(AP60&lt;3.95,"Kém")))))))</f>
        <v>Kém</v>
      </c>
      <c r="AR60" s="176">
        <f>U60+SUM((IF(W60&gt;=5,0,1)),(IF(Y60&gt;=5,0,1)),(IF(AA60&gt;=5,0,1)),(IF(AC60&gt;=5,0,1)),(IF(AE60&gt;=5,0,1)),(IF(AG60&gt;=5,0,1)),(IF(AI60&gt;=5,0,1)),(IF(AK60&gt;=5,0,1)))</f>
        <v>13</v>
      </c>
      <c r="AS60" s="176">
        <f>V60+SUM((IF(W60&gt;=5,0,$W$5)),(IF(Y60&gt;=5,0,$Y$5)),(IF(AA60&gt;=5,0,$AA$5)),(IF(AC60&gt;=5,0,$AC$5)),(IF(AE60&gt;=5,0,$AE$5)),(IF(AG60&gt;=5,0,$AG$5)),(IF(AI60&gt;=5,0,$AI$5)),(IF(AK60&gt;=5,0,$AK$5)))</f>
        <v>51</v>
      </c>
      <c r="AT60" s="307" t="str">
        <f>IF(AP60&lt;3.95,"Thôi học",IF(AP60&lt;4.95,"Ngừng học",IF(AS60&gt;20,"Ngừng học","Lên lớp")))</f>
        <v>Thôi học</v>
      </c>
      <c r="AU60" s="315"/>
      <c r="AV60" s="315"/>
      <c r="AW60" s="315"/>
      <c r="AX60" s="315"/>
      <c r="AY60" s="315"/>
      <c r="AZ60" s="315"/>
      <c r="BA60" s="315"/>
      <c r="BB60" s="315"/>
      <c r="BC60" s="315"/>
      <c r="BD60" s="315"/>
      <c r="BE60" s="315"/>
      <c r="BF60" s="315"/>
      <c r="BG60" s="315"/>
      <c r="BH60" s="315"/>
      <c r="BI60" s="315"/>
      <c r="BJ60" s="315"/>
      <c r="BK60" s="315"/>
      <c r="BL60" s="315"/>
      <c r="BM60" s="316">
        <f>BK60*BK$5+BI60*BI$5+BG60*BG$5+BE60*BE$5+BC60*BC$5+BA60*BA$5+AY60*AY$5+AW60*AW$5+AU60*AU$5</f>
        <v>0</v>
      </c>
      <c r="BN60" s="315">
        <f>BM60/BM$5</f>
        <v>0</v>
      </c>
      <c r="BO60" s="318" t="str">
        <f>IF(BN60&gt;=8.95,"Xuất sắc",IF(BN60&gt;=7.95,"Giỏi",IF(BN60&gt;=6.95,"Khá",IF(BN60&gt;=5.95,"TB khá",IF(BN60&gt;=4.95,"Trung bình",IF(BN60&gt;=3.95,"Yếu",IF(BN60&lt;3.95,"Kém")))))))</f>
        <v>Kém</v>
      </c>
      <c r="BP60" s="319">
        <f>SUM((IF(AU60&gt;=5,0,1)),(IF(AW60&gt;=5,0,1)),(IF(AY60&gt;=5,0,1)),(IF(BA60&gt;=5,0,1)),(IF(BC60&gt;=5,0,1)),(IF(BE60&gt;=5,0,1)),(IF(BG60&gt;=5,0,1)),(IF(BI60&gt;=5,0,1)),(IF(BK60&gt;=5,0,1)))</f>
        <v>9</v>
      </c>
      <c r="BQ60" s="315"/>
      <c r="BR60" s="315"/>
      <c r="BS60" s="315"/>
      <c r="BT60" s="315"/>
      <c r="BU60" s="315"/>
      <c r="BV60" s="315"/>
      <c r="BW60" s="315"/>
      <c r="BX60" s="315"/>
      <c r="BY60" s="315"/>
      <c r="BZ60" s="315"/>
      <c r="CA60" s="315"/>
      <c r="CB60" s="315"/>
      <c r="CC60" s="315"/>
      <c r="CD60" s="315"/>
      <c r="CE60" s="315"/>
      <c r="CF60" s="315"/>
      <c r="CG60" s="315"/>
      <c r="CH60" s="315"/>
      <c r="CI60" s="316">
        <f>CG60*CG$5+CE60*CE$5+CC60*CC$5+CA60*CA$5+BY60*BY$5+BW60*BW$5+BU60*BU$5+BS60*BS$5+BQ60*BQ$5</f>
        <v>0</v>
      </c>
      <c r="CJ60" s="315">
        <f>CI60/CI$5</f>
        <v>0</v>
      </c>
      <c r="CK60" s="318" t="str">
        <f>IF(CJ60&gt;=8.95,"Xuất sắc",IF(CJ60&gt;=7.95,"Giỏi",IF(CJ60&gt;=6.95,"Khá",IF(CJ60&gt;=5.95,"TB khá",IF(CJ60&gt;=4.95,"Trung bình",IF(CJ60&gt;=3.95,"Yếu",IF(CJ60&lt;3.95,"Kém")))))))</f>
        <v>Kém</v>
      </c>
      <c r="CL60" s="315">
        <f>(CI60+BM60)/CL$5</f>
        <v>0</v>
      </c>
      <c r="CM60" s="318" t="str">
        <f>IF(CL60&gt;=8.95,"Xuất sắc",IF(CL60&gt;=7.95,"Giỏi",IF(CL60&gt;=6.95,"Khá",IF(CL60&gt;=5.95,"TB khá",IF(CL60&gt;=4.95,"Trung bình",IF(CL60&gt;=3.95,"Yếu",IF(CL60&lt;3.95,"Kém")))))))</f>
        <v>Kém</v>
      </c>
      <c r="CN60" s="315">
        <f>ROUND((CI60+BM60+AM60+R60)/CN$5,1)</f>
        <v>0.1</v>
      </c>
      <c r="CO60" s="319">
        <f>AR60+BP60+SUM((IF(BQ60&gt;=5,0,1)),(IF(BS60&gt;=5,0,1)),(IF(BU60&gt;=5,0,1)),(IF(BW60&gt;=5,0,1)),(IF(BY60&gt;=5,0,1)),(IF(CA60&gt;=5,0,1)),(IF(CC60&gt;=5,0,1)),(IF(CE60&gt;=5,0,1)),(IF(CG60&gt;=5,0,1)))</f>
        <v>31</v>
      </c>
      <c r="CP60" s="315" t="str">
        <f>IF(CL60&lt;3.95,"Thôi học",IF(CN60&lt;4.45,"Thôi học",IF(CO60&gt;=1,"Không đủ","Đủ điều kiện")))</f>
        <v>Thôi học</v>
      </c>
      <c r="CQ60" s="315"/>
      <c r="CR60" s="315"/>
      <c r="CS60" s="315"/>
      <c r="CT60" s="315"/>
      <c r="CU60" s="315"/>
      <c r="CV60" s="315"/>
      <c r="CW60" s="315">
        <f>ROUND((CQ60+CS60+CU60)/3,1)</f>
        <v>0</v>
      </c>
      <c r="CX60" s="315">
        <f>ROUND((CW60+CN60)/2,1)</f>
        <v>0.1</v>
      </c>
      <c r="CY60" s="316" t="str">
        <f>IF(CQ60&lt;5,"Chưa TN",IF(CS60&lt;5,"Chưa TN",IF(CU60&lt;5,"Chưa TN",IF(CX60&lt;5,"Chưa TN",IF(CX60&lt;5.95,"Trung bình",IF(CX60&lt;6.95,"TB khá",IF(CX60&lt;7.95,"Khá",IF(CX60&lt;8.95,"Giỏi","Xuất sắc"))))))))</f>
        <v>Chưa TN</v>
      </c>
    </row>
    <row r="61" spans="1:103" s="75" customFormat="1" ht="15.75" customHeight="1">
      <c r="A61" s="307">
        <v>28</v>
      </c>
      <c r="B61" s="320" t="s">
        <v>231</v>
      </c>
      <c r="C61" s="321" t="s">
        <v>232</v>
      </c>
      <c r="D61" s="322">
        <v>33761</v>
      </c>
      <c r="E61" s="323" t="s">
        <v>72</v>
      </c>
      <c r="F61" s="324" t="s">
        <v>233</v>
      </c>
      <c r="G61" s="313"/>
      <c r="H61" s="314">
        <v>1</v>
      </c>
      <c r="I61" s="314"/>
      <c r="J61" s="314"/>
      <c r="K61" s="172" t="s">
        <v>337</v>
      </c>
      <c r="L61" s="315">
        <v>6</v>
      </c>
      <c r="M61" s="172" t="s">
        <v>337</v>
      </c>
      <c r="N61" s="315"/>
      <c r="O61" s="172" t="s">
        <v>337</v>
      </c>
      <c r="P61" s="315"/>
      <c r="Q61" s="172" t="s">
        <v>337</v>
      </c>
      <c r="R61" s="316">
        <f>P61*P$5+N61*N$5+L61*L$5+J61*J$5+H61*H$5</f>
        <v>30</v>
      </c>
      <c r="S61" s="315">
        <f>R61/R$5</f>
        <v>1.0714285714285714</v>
      </c>
      <c r="T61" s="317" t="str">
        <f>IF(S61&gt;=8.95,"Xuất sắc",IF(S61&gt;=7.95,"Giỏi",IF(S61&gt;=6.95,"Khá",IF(S61&gt;=5.95,"TB khá",IF(S61&gt;=4.95,"Trung bình",IF(S61&gt;=3.95,"Yếu",IF(S61&lt;3.95,"Kém")))))))</f>
        <v>Kém</v>
      </c>
      <c r="U61" s="176">
        <f>SUM((IF(H61&gt;=5,0,1)),(IF(J61&gt;=5,0,1)),(IF(L61&gt;=5,0,1)),(IF(N61&gt;=5,0,1)),(IF(P61&gt;=5,0,1)))</f>
        <v>4</v>
      </c>
      <c r="V61" s="176">
        <f>SUM((IF(H61&gt;=5,0,$H$5)),(IF(J61&gt;=5,0,$J$5)),(IF(N61&gt;=5,0,$N$5)),(IF(L61&gt;=5,0,$L$5)),(IF(P61&gt;=5,0,$P$5)))</f>
        <v>24</v>
      </c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  <c r="AM61" s="316">
        <f>AK61*AK$5+AI61*AI$5+AG61*AG$5+AE61*AE$5+AC61*AC$5+AA61*AA$5+Y61*Y$5+W61*W$5</f>
        <v>0</v>
      </c>
      <c r="AN61" s="315">
        <f>AM61/AM$5</f>
        <v>0</v>
      </c>
      <c r="AO61" s="315"/>
      <c r="AP61" s="315">
        <f>(AM61+R61)/AP$5</f>
        <v>0.5882352941176471</v>
      </c>
      <c r="AQ61" s="317" t="str">
        <f>IF(AP61&gt;=8.95,"Xuất sắc",IF(AP61&gt;=7.95,"Giỏi",IF(AP61&gt;=6.95,"Khá",IF(AP61&gt;=5.95,"TB khá",IF(AP61&gt;=4.95,"Trung bình",IF(AP61&gt;=3.95,"Yếu",IF(AP61&lt;3.95,"Kém")))))))</f>
        <v>Kém</v>
      </c>
      <c r="AR61" s="176">
        <f>U61+SUM((IF(W61&gt;=5,0,1)),(IF(Y61&gt;=5,0,1)),(IF(AA61&gt;=5,0,1)),(IF(AC61&gt;=5,0,1)),(IF(AE61&gt;=5,0,1)),(IF(AG61&gt;=5,0,1)),(IF(AI61&gt;=5,0,1)),(IF(AK61&gt;=5,0,1)))</f>
        <v>12</v>
      </c>
      <c r="AS61" s="176">
        <f>V61+SUM((IF(W61&gt;=5,0,$W$5)),(IF(Y61&gt;=5,0,$Y$5)),(IF(AA61&gt;=5,0,$AA$5)),(IF(AC61&gt;=5,0,$AC$5)),(IF(AE61&gt;=5,0,$AE$5)),(IF(AG61&gt;=5,0,$AG$5)),(IF(AI61&gt;=5,0,$AI$5)),(IF(AK61&gt;=5,0,$AK$5)))</f>
        <v>47</v>
      </c>
      <c r="AT61" s="307" t="str">
        <f>IF(AP61&lt;3.95,"Thôi học",IF(AP61&lt;4.95,"Ngừng học",IF(AS61&gt;20,"Ngừng học","Lên lớp")))</f>
        <v>Thôi học</v>
      </c>
      <c r="AU61" s="315"/>
      <c r="AV61" s="315"/>
      <c r="AW61" s="315"/>
      <c r="AX61" s="315"/>
      <c r="AY61" s="315"/>
      <c r="AZ61" s="315"/>
      <c r="BA61" s="315"/>
      <c r="BB61" s="315"/>
      <c r="BC61" s="315"/>
      <c r="BD61" s="315"/>
      <c r="BE61" s="315"/>
      <c r="BF61" s="315"/>
      <c r="BG61" s="315"/>
      <c r="BH61" s="315"/>
      <c r="BI61" s="315"/>
      <c r="BJ61" s="315"/>
      <c r="BK61" s="315"/>
      <c r="BL61" s="315"/>
      <c r="BM61" s="316">
        <f>BK61*BK$5+BI61*BI$5+BG61*BG$5+BE61*BE$5+BC61*BC$5+BA61*BA$5+AY61*AY$5+AW61*AW$5+AU61*AU$5</f>
        <v>0</v>
      </c>
      <c r="BN61" s="315">
        <f>BM61/BM$5</f>
        <v>0</v>
      </c>
      <c r="BO61" s="318" t="str">
        <f>IF(BN61&gt;=8.95,"Xuất sắc",IF(BN61&gt;=7.95,"Giỏi",IF(BN61&gt;=6.95,"Khá",IF(BN61&gt;=5.95,"TB khá",IF(BN61&gt;=4.95,"Trung bình",IF(BN61&gt;=3.95,"Yếu",IF(BN61&lt;3.95,"Kém")))))))</f>
        <v>Kém</v>
      </c>
      <c r="BP61" s="319">
        <f>SUM((IF(AU61&gt;=5,0,1)),(IF(AW61&gt;=5,0,1)),(IF(AY61&gt;=5,0,1)),(IF(BA61&gt;=5,0,1)),(IF(BC61&gt;=5,0,1)),(IF(BE61&gt;=5,0,1)),(IF(BG61&gt;=5,0,1)),(IF(BI61&gt;=5,0,1)),(IF(BK61&gt;=5,0,1)))</f>
        <v>9</v>
      </c>
      <c r="BQ61" s="315"/>
      <c r="BR61" s="315"/>
      <c r="BS61" s="315"/>
      <c r="BT61" s="315"/>
      <c r="BU61" s="315"/>
      <c r="BV61" s="315"/>
      <c r="BW61" s="315"/>
      <c r="BX61" s="315"/>
      <c r="BY61" s="315"/>
      <c r="BZ61" s="315"/>
      <c r="CA61" s="315"/>
      <c r="CB61" s="315"/>
      <c r="CC61" s="315"/>
      <c r="CD61" s="315"/>
      <c r="CE61" s="315"/>
      <c r="CF61" s="315"/>
      <c r="CG61" s="315"/>
      <c r="CH61" s="315"/>
      <c r="CI61" s="316">
        <f>CG61*CG$5+CE61*CE$5+CC61*CC$5+CA61*CA$5+BY61*BY$5+BW61*BW$5+BU61*BU$5+BS61*BS$5+BQ61*BQ$5</f>
        <v>0</v>
      </c>
      <c r="CJ61" s="315">
        <f>CI61/CI$5</f>
        <v>0</v>
      </c>
      <c r="CK61" s="318" t="str">
        <f>IF(CJ61&gt;=8.95,"Xuất sắc",IF(CJ61&gt;=7.95,"Giỏi",IF(CJ61&gt;=6.95,"Khá",IF(CJ61&gt;=5.95,"TB khá",IF(CJ61&gt;=4.95,"Trung bình",IF(CJ61&gt;=3.95,"Yếu",IF(CJ61&lt;3.95,"Kém")))))))</f>
        <v>Kém</v>
      </c>
      <c r="CL61" s="315">
        <f>(CI61+BM61)/CL$5</f>
        <v>0</v>
      </c>
      <c r="CM61" s="318" t="str">
        <f>IF(CL61&gt;=8.95,"Xuất sắc",IF(CL61&gt;=7.95,"Giỏi",IF(CL61&gt;=6.95,"Khá",IF(CL61&gt;=5.95,"TB khá",IF(CL61&gt;=4.95,"Trung bình",IF(CL61&gt;=3.95,"Yếu",IF(CL61&lt;3.95,"Kém")))))))</f>
        <v>Kém</v>
      </c>
      <c r="CN61" s="315">
        <f>ROUND((CI61+BM61+AM61+R61)/CN$5,1)</f>
        <v>0.3</v>
      </c>
      <c r="CO61" s="319">
        <f>AR61+BP61+SUM((IF(BQ61&gt;=5,0,1)),(IF(BS61&gt;=5,0,1)),(IF(BU61&gt;=5,0,1)),(IF(BW61&gt;=5,0,1)),(IF(BY61&gt;=5,0,1)),(IF(CA61&gt;=5,0,1)),(IF(CC61&gt;=5,0,1)),(IF(CE61&gt;=5,0,1)),(IF(CG61&gt;=5,0,1)))</f>
        <v>30</v>
      </c>
      <c r="CP61" s="315" t="str">
        <f>IF(CL61&lt;3.95,"Thôi học",IF(CN61&lt;4.45,"Thôi học",IF(CO61&gt;=1,"Không đủ","Đủ điều kiện")))</f>
        <v>Thôi học</v>
      </c>
      <c r="CQ61" s="315"/>
      <c r="CR61" s="315"/>
      <c r="CS61" s="315"/>
      <c r="CT61" s="315"/>
      <c r="CU61" s="315"/>
      <c r="CV61" s="315"/>
      <c r="CW61" s="315">
        <f>ROUND((CQ61+CS61+CU61)/3,1)</f>
        <v>0</v>
      </c>
      <c r="CX61" s="315">
        <f>ROUND((CW61+CN61)/2,1)</f>
        <v>0.2</v>
      </c>
      <c r="CY61" s="316" t="str">
        <f>IF(CQ61&lt;5,"Chưa TN",IF(CS61&lt;5,"Chưa TN",IF(CU61&lt;5,"Chưa TN",IF(CX61&lt;5,"Chưa TN",IF(CX61&lt;5.95,"Trung bình",IF(CX61&lt;6.95,"TB khá",IF(CX61&lt;7.95,"Khá",IF(CX61&lt;8.95,"Giỏi","Xuất sắc"))))))))</f>
        <v>Chưa TN</v>
      </c>
    </row>
    <row r="62" spans="1:103" s="75" customFormat="1" ht="15.75" customHeight="1">
      <c r="A62" s="307">
        <v>54</v>
      </c>
      <c r="B62" s="308" t="s">
        <v>276</v>
      </c>
      <c r="C62" s="309" t="s">
        <v>105</v>
      </c>
      <c r="D62" s="310">
        <v>34452</v>
      </c>
      <c r="E62" s="311" t="s">
        <v>72</v>
      </c>
      <c r="F62" s="312" t="s">
        <v>186</v>
      </c>
      <c r="G62" s="313"/>
      <c r="H62" s="314">
        <v>2.5</v>
      </c>
      <c r="I62" s="314"/>
      <c r="J62" s="314"/>
      <c r="K62" s="172" t="s">
        <v>337</v>
      </c>
      <c r="L62" s="314"/>
      <c r="M62" s="315" t="s">
        <v>335</v>
      </c>
      <c r="N62" s="315"/>
      <c r="O62" s="172" t="s">
        <v>337</v>
      </c>
      <c r="P62" s="315"/>
      <c r="Q62" s="172" t="s">
        <v>337</v>
      </c>
      <c r="R62" s="316">
        <f>P62*P$5+N62*N$5+L62*L$5+J62*J$5+H62*H$5</f>
        <v>15</v>
      </c>
      <c r="S62" s="315">
        <f>R62/R$5</f>
        <v>0.5357142857142857</v>
      </c>
      <c r="T62" s="317" t="str">
        <f>IF(S62&gt;=8.95,"Xuất sắc",IF(S62&gt;=7.95,"Giỏi",IF(S62&gt;=6.95,"Khá",IF(S62&gt;=5.95,"TB khá",IF(S62&gt;=4.95,"Trung bình",IF(S62&gt;=3.95,"Yếu",IF(S62&lt;3.95,"Kém")))))))</f>
        <v>Kém</v>
      </c>
      <c r="U62" s="176">
        <f>SUM((IF(H62&gt;=5,0,1)),(IF(J62&gt;=5,0,1)),(IF(L62&gt;=5,0,1)),(IF(N62&gt;=5,0,1)),(IF(P62&gt;=5,0,1)))</f>
        <v>5</v>
      </c>
      <c r="V62" s="176">
        <f>SUM((IF(H62&gt;=5,0,$H$5)),(IF(J62&gt;=5,0,$J$5)),(IF(N62&gt;=5,0,$N$5)),(IF(L62&gt;=5,0,$L$5)),(IF(P62&gt;=5,0,$P$5)))</f>
        <v>28</v>
      </c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5"/>
      <c r="AL62" s="315"/>
      <c r="AM62" s="316">
        <f>AK62*AK$5+AI62*AI$5+AG62*AG$5+AE62*AE$5+AC62*AC$5+AA62*AA$5+Y62*Y$5+W62*W$5</f>
        <v>0</v>
      </c>
      <c r="AN62" s="315">
        <f>AM62/AM$5</f>
        <v>0</v>
      </c>
      <c r="AO62" s="315"/>
      <c r="AP62" s="315">
        <f>(AM62+R62)/AP$5</f>
        <v>0.29411764705882354</v>
      </c>
      <c r="AQ62" s="317" t="str">
        <f>IF(AP62&gt;=8.95,"Xuất sắc",IF(AP62&gt;=7.95,"Giỏi",IF(AP62&gt;=6.95,"Khá",IF(AP62&gt;=5.95,"TB khá",IF(AP62&gt;=4.95,"Trung bình",IF(AP62&gt;=3.95,"Yếu",IF(AP62&lt;3.95,"Kém")))))))</f>
        <v>Kém</v>
      </c>
      <c r="AR62" s="176">
        <f>U62+SUM((IF(W62&gt;=5,0,1)),(IF(Y62&gt;=5,0,1)),(IF(AA62&gt;=5,0,1)),(IF(AC62&gt;=5,0,1)),(IF(AE62&gt;=5,0,1)),(IF(AG62&gt;=5,0,1)),(IF(AI62&gt;=5,0,1)),(IF(AK62&gt;=5,0,1)))</f>
        <v>13</v>
      </c>
      <c r="AS62" s="176">
        <f>V62+SUM((IF(W62&gt;=5,0,$W$5)),(IF(Y62&gt;=5,0,$Y$5)),(IF(AA62&gt;=5,0,$AA$5)),(IF(AC62&gt;=5,0,$AC$5)),(IF(AE62&gt;=5,0,$AE$5)),(IF(AG62&gt;=5,0,$AG$5)),(IF(AI62&gt;=5,0,$AI$5)),(IF(AK62&gt;=5,0,$AK$5)))</f>
        <v>51</v>
      </c>
      <c r="AT62" s="307" t="str">
        <f>IF(AP62&lt;3.95,"Thôi học",IF(AP62&lt;4.95,"Ngừng học",IF(AS62&gt;20,"Ngừng học","Lên lớp")))</f>
        <v>Thôi học</v>
      </c>
      <c r="AU62" s="315"/>
      <c r="AV62" s="315"/>
      <c r="AW62" s="315"/>
      <c r="AX62" s="315"/>
      <c r="AY62" s="315"/>
      <c r="AZ62" s="315"/>
      <c r="BA62" s="315"/>
      <c r="BB62" s="315"/>
      <c r="BC62" s="315"/>
      <c r="BD62" s="315"/>
      <c r="BE62" s="315"/>
      <c r="BF62" s="315"/>
      <c r="BG62" s="315"/>
      <c r="BH62" s="315"/>
      <c r="BI62" s="315"/>
      <c r="BJ62" s="315"/>
      <c r="BK62" s="315"/>
      <c r="BL62" s="315"/>
      <c r="BM62" s="316">
        <f>BK62*BK$5+BI62*BI$5+BG62*BG$5+BE62*BE$5+BC62*BC$5+BA62*BA$5+AY62*AY$5+AW62*AW$5+AU62*AU$5</f>
        <v>0</v>
      </c>
      <c r="BN62" s="315">
        <f>BM62/BM$5</f>
        <v>0</v>
      </c>
      <c r="BO62" s="318" t="str">
        <f>IF(BN62&gt;=8.95,"Xuất sắc",IF(BN62&gt;=7.95,"Giỏi",IF(BN62&gt;=6.95,"Khá",IF(BN62&gt;=5.95,"TB khá",IF(BN62&gt;=4.95,"Trung bình",IF(BN62&gt;=3.95,"Yếu",IF(BN62&lt;3.95,"Kém")))))))</f>
        <v>Kém</v>
      </c>
      <c r="BP62" s="319">
        <f>SUM((IF(AU62&gt;=5,0,1)),(IF(AW62&gt;=5,0,1)),(IF(AY62&gt;=5,0,1)),(IF(BA62&gt;=5,0,1)),(IF(BC62&gt;=5,0,1)),(IF(BE62&gt;=5,0,1)),(IF(BG62&gt;=5,0,1)),(IF(BI62&gt;=5,0,1)),(IF(BK62&gt;=5,0,1)))</f>
        <v>9</v>
      </c>
      <c r="BQ62" s="315"/>
      <c r="BR62" s="315"/>
      <c r="BS62" s="315"/>
      <c r="BT62" s="315"/>
      <c r="BU62" s="315"/>
      <c r="BV62" s="315"/>
      <c r="BW62" s="315"/>
      <c r="BX62" s="315"/>
      <c r="BY62" s="315"/>
      <c r="BZ62" s="315"/>
      <c r="CA62" s="315"/>
      <c r="CB62" s="315"/>
      <c r="CC62" s="315"/>
      <c r="CD62" s="315"/>
      <c r="CE62" s="315"/>
      <c r="CF62" s="315"/>
      <c r="CG62" s="315"/>
      <c r="CH62" s="315"/>
      <c r="CI62" s="316">
        <f>CG62*CG$5+CE62*CE$5+CC62*CC$5+CA62*CA$5+BY62*BY$5+BW62*BW$5+BU62*BU$5+BS62*BS$5+BQ62*BQ$5</f>
        <v>0</v>
      </c>
      <c r="CJ62" s="315">
        <f>CI62/CI$5</f>
        <v>0</v>
      </c>
      <c r="CK62" s="318" t="str">
        <f>IF(CJ62&gt;=8.95,"Xuất sắc",IF(CJ62&gt;=7.95,"Giỏi",IF(CJ62&gt;=6.95,"Khá",IF(CJ62&gt;=5.95,"TB khá",IF(CJ62&gt;=4.95,"Trung bình",IF(CJ62&gt;=3.95,"Yếu",IF(CJ62&lt;3.95,"Kém")))))))</f>
        <v>Kém</v>
      </c>
      <c r="CL62" s="315">
        <f>(CI62+BM62)/CL$5</f>
        <v>0</v>
      </c>
      <c r="CM62" s="318" t="str">
        <f>IF(CL62&gt;=8.95,"Xuất sắc",IF(CL62&gt;=7.95,"Giỏi",IF(CL62&gt;=6.95,"Khá",IF(CL62&gt;=5.95,"TB khá",IF(CL62&gt;=4.95,"Trung bình",IF(CL62&gt;=3.95,"Yếu",IF(CL62&lt;3.95,"Kém")))))))</f>
        <v>Kém</v>
      </c>
      <c r="CN62" s="315">
        <f>ROUND((CI62+BM62+AM62+R62)/CN$5,1)</f>
        <v>0.1</v>
      </c>
      <c r="CO62" s="319">
        <f>AR62+BP62+SUM((IF(BQ62&gt;=5,0,1)),(IF(BS62&gt;=5,0,1)),(IF(BU62&gt;=5,0,1)),(IF(BW62&gt;=5,0,1)),(IF(BY62&gt;=5,0,1)),(IF(CA62&gt;=5,0,1)),(IF(CC62&gt;=5,0,1)),(IF(CE62&gt;=5,0,1)),(IF(CG62&gt;=5,0,1)))</f>
        <v>31</v>
      </c>
      <c r="CP62" s="315" t="str">
        <f>IF(CL62&lt;3.95,"Thôi học",IF(CN62&lt;4.45,"Thôi học",IF(CO62&gt;=1,"Không đủ","Đủ điều kiện")))</f>
        <v>Thôi học</v>
      </c>
      <c r="CQ62" s="315"/>
      <c r="CR62" s="315"/>
      <c r="CS62" s="315"/>
      <c r="CT62" s="315"/>
      <c r="CU62" s="315"/>
      <c r="CV62" s="315"/>
      <c r="CW62" s="315">
        <f>ROUND((CQ62+CS62+CU62)/3,1)</f>
        <v>0</v>
      </c>
      <c r="CX62" s="315">
        <f>ROUND((CW62+CN62)/2,1)</f>
        <v>0.1</v>
      </c>
      <c r="CY62" s="316" t="str">
        <f>IF(CQ62&lt;5,"Chưa TN",IF(CS62&lt;5,"Chưa TN",IF(CU62&lt;5,"Chưa TN",IF(CX62&lt;5,"Chưa TN",IF(CX62&lt;5.95,"Trung bình",IF(CX62&lt;6.95,"TB khá",IF(CX62&lt;7.95,"Khá",IF(CX62&lt;8.95,"Giỏi","Xuất sắc"))))))))</f>
        <v>Chưa TN</v>
      </c>
    </row>
    <row r="63" ht="15.75">
      <c r="B63" s="340" t="s">
        <v>360</v>
      </c>
    </row>
    <row r="64" spans="1:103" s="75" customFormat="1" ht="15.75" customHeight="1">
      <c r="A64" s="307">
        <v>10</v>
      </c>
      <c r="B64" s="308" t="s">
        <v>200</v>
      </c>
      <c r="C64" s="309" t="s">
        <v>201</v>
      </c>
      <c r="D64" s="310">
        <v>34650</v>
      </c>
      <c r="E64" s="311" t="s">
        <v>72</v>
      </c>
      <c r="F64" s="312" t="s">
        <v>186</v>
      </c>
      <c r="G64" s="313" t="s">
        <v>71</v>
      </c>
      <c r="H64" s="314">
        <v>5.8</v>
      </c>
      <c r="I64" s="314"/>
      <c r="J64" s="314">
        <v>6.3</v>
      </c>
      <c r="K64" s="314"/>
      <c r="L64" s="314">
        <v>7.9</v>
      </c>
      <c r="M64" s="315"/>
      <c r="N64" s="315">
        <v>6.7</v>
      </c>
      <c r="O64" s="315"/>
      <c r="P64" s="315">
        <v>7</v>
      </c>
      <c r="Q64" s="315"/>
      <c r="R64" s="316">
        <v>185.3</v>
      </c>
      <c r="S64" s="315">
        <v>6.617857142857143</v>
      </c>
      <c r="T64" s="317" t="s">
        <v>354</v>
      </c>
      <c r="U64" s="176">
        <v>0</v>
      </c>
      <c r="V64" s="176">
        <v>0</v>
      </c>
      <c r="W64" s="315">
        <v>4.4</v>
      </c>
      <c r="X64" s="315">
        <v>3.4</v>
      </c>
      <c r="Y64" s="315">
        <v>6</v>
      </c>
      <c r="Z64" s="315"/>
      <c r="AA64" s="315">
        <v>6.5</v>
      </c>
      <c r="AB64" s="315"/>
      <c r="AC64" s="315">
        <v>3.2</v>
      </c>
      <c r="AD64" s="315">
        <v>2.7</v>
      </c>
      <c r="AE64" s="315">
        <v>5</v>
      </c>
      <c r="AF64" s="315"/>
      <c r="AG64" s="315">
        <v>5.2</v>
      </c>
      <c r="AH64" s="315"/>
      <c r="AI64" s="315">
        <v>6.2</v>
      </c>
      <c r="AJ64" s="315">
        <v>4.2</v>
      </c>
      <c r="AK64" s="315">
        <v>7.1</v>
      </c>
      <c r="AL64" s="315"/>
      <c r="AM64" s="316">
        <v>126.9</v>
      </c>
      <c r="AN64" s="315">
        <v>5.517391304347826</v>
      </c>
      <c r="AO64" s="317" t="s">
        <v>355</v>
      </c>
      <c r="AP64" s="315">
        <v>6.12156862745098</v>
      </c>
      <c r="AQ64" s="317" t="s">
        <v>354</v>
      </c>
      <c r="AR64" s="176">
        <v>2</v>
      </c>
      <c r="AS64" s="176">
        <v>6</v>
      </c>
      <c r="AT64" s="307" t="s">
        <v>356</v>
      </c>
      <c r="AU64" s="315"/>
      <c r="AV64" s="315" t="s">
        <v>337</v>
      </c>
      <c r="AW64" s="315"/>
      <c r="AX64" s="315"/>
      <c r="AY64" s="315"/>
      <c r="AZ64" s="315"/>
      <c r="BA64" s="315"/>
      <c r="BB64" s="315"/>
      <c r="BC64" s="315"/>
      <c r="BD64" s="315"/>
      <c r="BE64" s="315"/>
      <c r="BF64" s="315"/>
      <c r="BG64" s="315"/>
      <c r="BH64" s="315"/>
      <c r="BI64" s="315"/>
      <c r="BJ64" s="315"/>
      <c r="BK64" s="315"/>
      <c r="BL64" s="315"/>
      <c r="BM64" s="316">
        <v>0</v>
      </c>
      <c r="BN64" s="315">
        <v>0</v>
      </c>
      <c r="BO64" s="318" t="s">
        <v>98</v>
      </c>
      <c r="BP64" s="319">
        <v>9</v>
      </c>
      <c r="BQ64" s="315"/>
      <c r="BR64" s="315"/>
      <c r="BS64" s="315"/>
      <c r="BT64" s="315"/>
      <c r="BU64" s="315"/>
      <c r="BV64" s="315"/>
      <c r="BW64" s="315"/>
      <c r="BX64" s="315"/>
      <c r="BY64" s="315"/>
      <c r="BZ64" s="315"/>
      <c r="CA64" s="315"/>
      <c r="CB64" s="315"/>
      <c r="CC64" s="315"/>
      <c r="CD64" s="315"/>
      <c r="CE64" s="315"/>
      <c r="CF64" s="315"/>
      <c r="CG64" s="315"/>
      <c r="CH64" s="315"/>
      <c r="CI64" s="316">
        <v>0</v>
      </c>
      <c r="CJ64" s="315">
        <v>0</v>
      </c>
      <c r="CK64" s="318" t="s">
        <v>98</v>
      </c>
      <c r="CL64" s="315">
        <v>0</v>
      </c>
      <c r="CM64" s="318" t="s">
        <v>98</v>
      </c>
      <c r="CN64" s="315">
        <v>2.7</v>
      </c>
      <c r="CO64" s="319">
        <v>20</v>
      </c>
      <c r="CP64" s="315" t="s">
        <v>357</v>
      </c>
      <c r="CQ64" s="315"/>
      <c r="CR64" s="315"/>
      <c r="CS64" s="315"/>
      <c r="CT64" s="315"/>
      <c r="CU64" s="315"/>
      <c r="CV64" s="315"/>
      <c r="CW64" s="315">
        <v>0</v>
      </c>
      <c r="CX64" s="315">
        <v>1.4</v>
      </c>
      <c r="CY64" s="316" t="s">
        <v>358</v>
      </c>
    </row>
    <row r="65" spans="1:103" s="75" customFormat="1" ht="15.75" customHeight="1">
      <c r="A65" s="307">
        <v>15</v>
      </c>
      <c r="B65" s="308" t="s">
        <v>210</v>
      </c>
      <c r="C65" s="309" t="s">
        <v>78</v>
      </c>
      <c r="D65" s="310">
        <v>399772</v>
      </c>
      <c r="E65" s="311" t="s">
        <v>72</v>
      </c>
      <c r="F65" s="312" t="s">
        <v>211</v>
      </c>
      <c r="G65" s="313" t="s">
        <v>82</v>
      </c>
      <c r="H65" s="314">
        <v>7.8</v>
      </c>
      <c r="I65" s="314"/>
      <c r="J65" s="314">
        <v>6.5</v>
      </c>
      <c r="K65" s="314"/>
      <c r="L65" s="314">
        <v>7.9</v>
      </c>
      <c r="M65" s="315"/>
      <c r="N65" s="315">
        <v>6.5</v>
      </c>
      <c r="O65" s="315"/>
      <c r="P65" s="315">
        <v>8</v>
      </c>
      <c r="Q65" s="315"/>
      <c r="R65" s="316">
        <v>202.9</v>
      </c>
      <c r="S65" s="315">
        <v>7.246428571428571</v>
      </c>
      <c r="T65" s="317" t="s">
        <v>90</v>
      </c>
      <c r="U65" s="176">
        <v>0</v>
      </c>
      <c r="V65" s="176">
        <v>0</v>
      </c>
      <c r="W65" s="315">
        <v>6</v>
      </c>
      <c r="X65" s="315"/>
      <c r="Y65" s="315">
        <v>7</v>
      </c>
      <c r="Z65" s="315"/>
      <c r="AA65" s="315">
        <v>7</v>
      </c>
      <c r="AB65" s="315"/>
      <c r="AC65" s="315">
        <v>6</v>
      </c>
      <c r="AD65" s="315"/>
      <c r="AE65" s="315">
        <v>6</v>
      </c>
      <c r="AF65" s="315"/>
      <c r="AG65" s="315">
        <v>7</v>
      </c>
      <c r="AH65" s="315"/>
      <c r="AI65" s="315">
        <v>6.4</v>
      </c>
      <c r="AJ65" s="315"/>
      <c r="AK65" s="315">
        <v>5.3</v>
      </c>
      <c r="AL65" s="315"/>
      <c r="AM65" s="316">
        <v>144.4</v>
      </c>
      <c r="AN65" s="315">
        <v>6.278260869565218</v>
      </c>
      <c r="AO65" s="317" t="s">
        <v>354</v>
      </c>
      <c r="AP65" s="315">
        <v>6.809803921568626</v>
      </c>
      <c r="AQ65" s="317" t="s">
        <v>354</v>
      </c>
      <c r="AR65" s="176">
        <v>0</v>
      </c>
      <c r="AS65" s="176">
        <v>0</v>
      </c>
      <c r="AT65" s="307" t="s">
        <v>356</v>
      </c>
      <c r="AU65" s="315"/>
      <c r="AV65" s="315" t="s">
        <v>337</v>
      </c>
      <c r="AW65" s="315"/>
      <c r="AX65" s="315"/>
      <c r="AY65" s="315"/>
      <c r="AZ65" s="315"/>
      <c r="BA65" s="315"/>
      <c r="BB65" s="315"/>
      <c r="BC65" s="315"/>
      <c r="BD65" s="315"/>
      <c r="BE65" s="315"/>
      <c r="BF65" s="315"/>
      <c r="BG65" s="315"/>
      <c r="BH65" s="315"/>
      <c r="BI65" s="315"/>
      <c r="BJ65" s="315"/>
      <c r="BK65" s="315"/>
      <c r="BL65" s="315"/>
      <c r="BM65" s="316">
        <v>0</v>
      </c>
      <c r="BN65" s="315">
        <v>0</v>
      </c>
      <c r="BO65" s="318" t="s">
        <v>98</v>
      </c>
      <c r="BP65" s="319">
        <v>9</v>
      </c>
      <c r="BQ65" s="315"/>
      <c r="BR65" s="315"/>
      <c r="BS65" s="315"/>
      <c r="BT65" s="315"/>
      <c r="BU65" s="315"/>
      <c r="BV65" s="315"/>
      <c r="BW65" s="315"/>
      <c r="BX65" s="315"/>
      <c r="BY65" s="315"/>
      <c r="BZ65" s="315"/>
      <c r="CA65" s="315"/>
      <c r="CB65" s="315"/>
      <c r="CC65" s="315"/>
      <c r="CD65" s="315"/>
      <c r="CE65" s="315"/>
      <c r="CF65" s="315"/>
      <c r="CG65" s="315"/>
      <c r="CH65" s="315"/>
      <c r="CI65" s="316">
        <v>0</v>
      </c>
      <c r="CJ65" s="315">
        <v>0</v>
      </c>
      <c r="CK65" s="318" t="s">
        <v>98</v>
      </c>
      <c r="CL65" s="315">
        <v>0</v>
      </c>
      <c r="CM65" s="318" t="s">
        <v>98</v>
      </c>
      <c r="CN65" s="315">
        <v>3</v>
      </c>
      <c r="CO65" s="319">
        <v>18</v>
      </c>
      <c r="CP65" s="315" t="s">
        <v>357</v>
      </c>
      <c r="CQ65" s="315"/>
      <c r="CR65" s="315"/>
      <c r="CS65" s="315"/>
      <c r="CT65" s="315"/>
      <c r="CU65" s="315"/>
      <c r="CV65" s="315"/>
      <c r="CW65" s="315">
        <v>0</v>
      </c>
      <c r="CX65" s="315">
        <v>1.5</v>
      </c>
      <c r="CY65" s="316" t="s">
        <v>358</v>
      </c>
    </row>
    <row r="66" spans="1:103" s="75" customFormat="1" ht="15.75" customHeight="1">
      <c r="A66" s="307">
        <v>32</v>
      </c>
      <c r="B66" s="308" t="s">
        <v>175</v>
      </c>
      <c r="C66" s="309" t="s">
        <v>122</v>
      </c>
      <c r="D66" s="310">
        <v>34699</v>
      </c>
      <c r="E66" s="311" t="s">
        <v>72</v>
      </c>
      <c r="F66" s="312" t="s">
        <v>186</v>
      </c>
      <c r="G66" s="313"/>
      <c r="H66" s="314">
        <v>5.5</v>
      </c>
      <c r="I66" s="314"/>
      <c r="J66" s="314">
        <v>5.2</v>
      </c>
      <c r="K66" s="314">
        <v>4.7</v>
      </c>
      <c r="L66" s="314">
        <v>7.3</v>
      </c>
      <c r="M66" s="315"/>
      <c r="N66" s="315">
        <v>5.7</v>
      </c>
      <c r="O66" s="315"/>
      <c r="P66" s="315">
        <v>7</v>
      </c>
      <c r="Q66" s="315"/>
      <c r="R66" s="316">
        <v>167.3</v>
      </c>
      <c r="S66" s="315">
        <v>5.975</v>
      </c>
      <c r="T66" s="317" t="s">
        <v>354</v>
      </c>
      <c r="U66" s="176">
        <v>0</v>
      </c>
      <c r="V66" s="176">
        <v>0</v>
      </c>
      <c r="W66" s="315">
        <v>5</v>
      </c>
      <c r="X66" s="315">
        <v>4</v>
      </c>
      <c r="Y66" s="315">
        <v>5.5</v>
      </c>
      <c r="Z66" s="315"/>
      <c r="AA66" s="315">
        <v>6</v>
      </c>
      <c r="AB66" s="315"/>
      <c r="AC66" s="315">
        <v>5</v>
      </c>
      <c r="AD66" s="315"/>
      <c r="AE66" s="315">
        <v>7</v>
      </c>
      <c r="AF66" s="315"/>
      <c r="AG66" s="315">
        <v>4.5</v>
      </c>
      <c r="AH66" s="315">
        <v>2.5</v>
      </c>
      <c r="AI66" s="315">
        <v>5.5</v>
      </c>
      <c r="AJ66" s="315"/>
      <c r="AK66" s="315">
        <v>5.5</v>
      </c>
      <c r="AL66" s="315"/>
      <c r="AM66" s="316">
        <v>125</v>
      </c>
      <c r="AN66" s="315">
        <v>5.434782608695652</v>
      </c>
      <c r="AO66" s="317" t="s">
        <v>355</v>
      </c>
      <c r="AP66" s="315">
        <v>5.731372549019608</v>
      </c>
      <c r="AQ66" s="317" t="s">
        <v>355</v>
      </c>
      <c r="AR66" s="176">
        <v>1</v>
      </c>
      <c r="AS66" s="176">
        <v>3</v>
      </c>
      <c r="AT66" s="307" t="s">
        <v>356</v>
      </c>
      <c r="AU66" s="315"/>
      <c r="AV66" s="315" t="s">
        <v>337</v>
      </c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5"/>
      <c r="BJ66" s="315"/>
      <c r="BK66" s="315"/>
      <c r="BL66" s="315"/>
      <c r="BM66" s="316">
        <v>0</v>
      </c>
      <c r="BN66" s="315">
        <v>0</v>
      </c>
      <c r="BO66" s="318" t="s">
        <v>98</v>
      </c>
      <c r="BP66" s="319">
        <v>9</v>
      </c>
      <c r="BQ66" s="315"/>
      <c r="BR66" s="315"/>
      <c r="BS66" s="315"/>
      <c r="BT66" s="315"/>
      <c r="BU66" s="315"/>
      <c r="BV66" s="315"/>
      <c r="BW66" s="315"/>
      <c r="BX66" s="315"/>
      <c r="BY66" s="315"/>
      <c r="BZ66" s="315"/>
      <c r="CA66" s="315"/>
      <c r="CB66" s="315"/>
      <c r="CC66" s="315"/>
      <c r="CD66" s="315"/>
      <c r="CE66" s="315"/>
      <c r="CF66" s="315"/>
      <c r="CG66" s="315"/>
      <c r="CH66" s="315"/>
      <c r="CI66" s="316">
        <v>0</v>
      </c>
      <c r="CJ66" s="315">
        <v>0</v>
      </c>
      <c r="CK66" s="318" t="s">
        <v>98</v>
      </c>
      <c r="CL66" s="315">
        <v>0</v>
      </c>
      <c r="CM66" s="318" t="s">
        <v>98</v>
      </c>
      <c r="CN66" s="315">
        <v>2.5</v>
      </c>
      <c r="CO66" s="319">
        <v>19</v>
      </c>
      <c r="CP66" s="315" t="s">
        <v>357</v>
      </c>
      <c r="CQ66" s="315"/>
      <c r="CR66" s="315"/>
      <c r="CS66" s="315"/>
      <c r="CT66" s="315"/>
      <c r="CU66" s="315"/>
      <c r="CV66" s="315"/>
      <c r="CW66" s="315">
        <v>0</v>
      </c>
      <c r="CX66" s="315">
        <v>1.3</v>
      </c>
      <c r="CY66" s="316" t="s">
        <v>358</v>
      </c>
    </row>
    <row r="67" spans="1:103" s="75" customFormat="1" ht="15.75" customHeight="1">
      <c r="A67" s="307">
        <v>38</v>
      </c>
      <c r="B67" s="308" t="s">
        <v>253</v>
      </c>
      <c r="C67" s="309" t="s">
        <v>67</v>
      </c>
      <c r="D67" s="310">
        <v>34527</v>
      </c>
      <c r="E67" s="311" t="s">
        <v>69</v>
      </c>
      <c r="F67" s="312" t="s">
        <v>186</v>
      </c>
      <c r="G67" s="313"/>
      <c r="H67" s="314">
        <v>7.6</v>
      </c>
      <c r="I67" s="314"/>
      <c r="J67" s="314">
        <v>6.8</v>
      </c>
      <c r="K67" s="314"/>
      <c r="L67" s="314">
        <v>6.2</v>
      </c>
      <c r="M67" s="315"/>
      <c r="N67" s="315">
        <v>5.9</v>
      </c>
      <c r="O67" s="315"/>
      <c r="P67" s="315">
        <v>7</v>
      </c>
      <c r="Q67" s="315"/>
      <c r="R67" s="316">
        <v>189.3</v>
      </c>
      <c r="S67" s="315">
        <v>6.760714285714285</v>
      </c>
      <c r="T67" s="317" t="s">
        <v>354</v>
      </c>
      <c r="U67" s="176">
        <v>0</v>
      </c>
      <c r="V67" s="176">
        <v>0</v>
      </c>
      <c r="W67" s="315">
        <v>6.3</v>
      </c>
      <c r="X67" s="315"/>
      <c r="Y67" s="315">
        <v>7</v>
      </c>
      <c r="Z67" s="315"/>
      <c r="AA67" s="315">
        <v>7</v>
      </c>
      <c r="AB67" s="315"/>
      <c r="AC67" s="315">
        <v>6.2</v>
      </c>
      <c r="AD67" s="315"/>
      <c r="AE67" s="315">
        <v>7</v>
      </c>
      <c r="AF67" s="315"/>
      <c r="AG67" s="315">
        <v>7</v>
      </c>
      <c r="AH67" s="315"/>
      <c r="AI67" s="315">
        <v>5.5</v>
      </c>
      <c r="AJ67" s="315"/>
      <c r="AK67" s="315">
        <v>5.2</v>
      </c>
      <c r="AL67" s="315"/>
      <c r="AM67" s="316">
        <v>144.8</v>
      </c>
      <c r="AN67" s="315">
        <v>6.2956521739130435</v>
      </c>
      <c r="AO67" s="317" t="s">
        <v>354</v>
      </c>
      <c r="AP67" s="315">
        <v>6.5509803921568635</v>
      </c>
      <c r="AQ67" s="317" t="s">
        <v>354</v>
      </c>
      <c r="AR67" s="176">
        <v>0</v>
      </c>
      <c r="AS67" s="176">
        <v>0</v>
      </c>
      <c r="AT67" s="307" t="s">
        <v>356</v>
      </c>
      <c r="AU67" s="315"/>
      <c r="AV67" s="315" t="s">
        <v>337</v>
      </c>
      <c r="AW67" s="315"/>
      <c r="AX67" s="315"/>
      <c r="AY67" s="315"/>
      <c r="AZ67" s="315"/>
      <c r="BA67" s="315"/>
      <c r="BB67" s="315"/>
      <c r="BC67" s="315"/>
      <c r="BD67" s="315"/>
      <c r="BE67" s="315"/>
      <c r="BF67" s="315"/>
      <c r="BG67" s="315"/>
      <c r="BH67" s="315"/>
      <c r="BI67" s="315"/>
      <c r="BJ67" s="315"/>
      <c r="BK67" s="315"/>
      <c r="BL67" s="315"/>
      <c r="BM67" s="316">
        <v>0</v>
      </c>
      <c r="BN67" s="315">
        <v>0</v>
      </c>
      <c r="BO67" s="318" t="s">
        <v>98</v>
      </c>
      <c r="BP67" s="319">
        <v>9</v>
      </c>
      <c r="BQ67" s="315"/>
      <c r="BR67" s="315"/>
      <c r="BS67" s="315"/>
      <c r="BT67" s="315"/>
      <c r="BU67" s="315"/>
      <c r="BV67" s="315"/>
      <c r="BW67" s="315"/>
      <c r="BX67" s="315"/>
      <c r="BY67" s="315"/>
      <c r="BZ67" s="315"/>
      <c r="CA67" s="315"/>
      <c r="CB67" s="315"/>
      <c r="CC67" s="315"/>
      <c r="CD67" s="315"/>
      <c r="CE67" s="315"/>
      <c r="CF67" s="315"/>
      <c r="CG67" s="315"/>
      <c r="CH67" s="315"/>
      <c r="CI67" s="316">
        <v>0</v>
      </c>
      <c r="CJ67" s="315">
        <v>0</v>
      </c>
      <c r="CK67" s="318" t="s">
        <v>98</v>
      </c>
      <c r="CL67" s="315">
        <v>0</v>
      </c>
      <c r="CM67" s="318" t="s">
        <v>98</v>
      </c>
      <c r="CN67" s="315">
        <v>2.9</v>
      </c>
      <c r="CO67" s="319">
        <v>18</v>
      </c>
      <c r="CP67" s="315" t="s">
        <v>357</v>
      </c>
      <c r="CQ67" s="315"/>
      <c r="CR67" s="315"/>
      <c r="CS67" s="315"/>
      <c r="CT67" s="315"/>
      <c r="CU67" s="315"/>
      <c r="CV67" s="315"/>
      <c r="CW67" s="315">
        <v>0</v>
      </c>
      <c r="CX67" s="315">
        <v>1.5</v>
      </c>
      <c r="CY67" s="316" t="s">
        <v>358</v>
      </c>
    </row>
    <row r="68" spans="1:103" s="75" customFormat="1" ht="15.75" customHeight="1">
      <c r="A68" s="307">
        <v>44</v>
      </c>
      <c r="B68" s="328" t="s">
        <v>288</v>
      </c>
      <c r="C68" s="329" t="s">
        <v>137</v>
      </c>
      <c r="D68" s="330">
        <v>34122</v>
      </c>
      <c r="E68" s="338" t="s">
        <v>72</v>
      </c>
      <c r="F68" s="339"/>
      <c r="G68" s="333"/>
      <c r="H68" s="334"/>
      <c r="I68" s="315"/>
      <c r="J68" s="334"/>
      <c r="K68" s="315"/>
      <c r="L68" s="334"/>
      <c r="M68" s="315"/>
      <c r="N68" s="327"/>
      <c r="O68" s="315"/>
      <c r="P68" s="327"/>
      <c r="Q68" s="315"/>
      <c r="R68" s="316"/>
      <c r="S68" s="315"/>
      <c r="T68" s="317"/>
      <c r="U68" s="176"/>
      <c r="V68" s="176"/>
      <c r="W68" s="327"/>
      <c r="X68" s="327"/>
      <c r="Y68" s="327"/>
      <c r="Z68" s="327"/>
      <c r="AA68" s="327"/>
      <c r="AB68" s="327"/>
      <c r="AC68" s="327"/>
      <c r="AD68" s="327"/>
      <c r="AE68" s="327"/>
      <c r="AF68" s="327"/>
      <c r="AG68" s="327"/>
      <c r="AH68" s="327"/>
      <c r="AI68" s="327"/>
      <c r="AJ68" s="327"/>
      <c r="AK68" s="327"/>
      <c r="AL68" s="327"/>
      <c r="AM68" s="316"/>
      <c r="AN68" s="315"/>
      <c r="AO68" s="317"/>
      <c r="AP68" s="315"/>
      <c r="AQ68" s="317"/>
      <c r="AR68" s="176"/>
      <c r="AS68" s="176"/>
      <c r="AT68" s="307"/>
      <c r="AU68" s="327"/>
      <c r="AV68" s="327"/>
      <c r="AW68" s="327"/>
      <c r="AX68" s="327"/>
      <c r="AY68" s="315"/>
      <c r="AZ68" s="327"/>
      <c r="BA68" s="327"/>
      <c r="BB68" s="327"/>
      <c r="BC68" s="315"/>
      <c r="BD68" s="327"/>
      <c r="BE68" s="327"/>
      <c r="BF68" s="327"/>
      <c r="BG68" s="327"/>
      <c r="BH68" s="327"/>
      <c r="BI68" s="327"/>
      <c r="BJ68" s="327"/>
      <c r="BK68" s="315"/>
      <c r="BL68" s="327"/>
      <c r="BM68" s="335"/>
      <c r="BN68" s="327"/>
      <c r="BO68" s="336"/>
      <c r="BP68" s="337"/>
      <c r="BQ68" s="327"/>
      <c r="BR68" s="327"/>
      <c r="BS68" s="327"/>
      <c r="BT68" s="327"/>
      <c r="BU68" s="327"/>
      <c r="BV68" s="327"/>
      <c r="BW68" s="327"/>
      <c r="BX68" s="327"/>
      <c r="BY68" s="327"/>
      <c r="BZ68" s="327"/>
      <c r="CA68" s="327"/>
      <c r="CB68" s="327"/>
      <c r="CC68" s="327"/>
      <c r="CD68" s="327"/>
      <c r="CE68" s="327"/>
      <c r="CF68" s="327"/>
      <c r="CG68" s="327"/>
      <c r="CH68" s="327"/>
      <c r="CI68" s="335"/>
      <c r="CJ68" s="327"/>
      <c r="CK68" s="336"/>
      <c r="CL68" s="327"/>
      <c r="CM68" s="336"/>
      <c r="CN68" s="327"/>
      <c r="CO68" s="337"/>
      <c r="CP68" s="327"/>
      <c r="CQ68" s="327"/>
      <c r="CR68" s="327"/>
      <c r="CS68" s="327"/>
      <c r="CT68" s="327"/>
      <c r="CU68" s="327"/>
      <c r="CV68" s="327"/>
      <c r="CW68" s="327"/>
      <c r="CX68" s="327"/>
      <c r="CY68" s="335"/>
    </row>
    <row r="69" spans="1:103" s="75" customFormat="1" ht="15.75" customHeight="1">
      <c r="A69" s="307">
        <v>51</v>
      </c>
      <c r="B69" s="308" t="s">
        <v>138</v>
      </c>
      <c r="C69" s="309" t="s">
        <v>105</v>
      </c>
      <c r="D69" s="310">
        <v>34661</v>
      </c>
      <c r="E69" s="311" t="s">
        <v>72</v>
      </c>
      <c r="F69" s="312" t="s">
        <v>275</v>
      </c>
      <c r="G69" s="313"/>
      <c r="H69" s="314">
        <v>5.8</v>
      </c>
      <c r="I69" s="314"/>
      <c r="J69" s="314">
        <v>6</v>
      </c>
      <c r="K69" s="314"/>
      <c r="L69" s="314">
        <v>3.7</v>
      </c>
      <c r="M69" s="315"/>
      <c r="N69" s="315">
        <v>6.4</v>
      </c>
      <c r="O69" s="315"/>
      <c r="P69" s="315">
        <v>7</v>
      </c>
      <c r="Q69" s="315"/>
      <c r="R69" s="316">
        <v>164.6</v>
      </c>
      <c r="S69" s="315">
        <v>5.878571428571429</v>
      </c>
      <c r="T69" s="317" t="s">
        <v>355</v>
      </c>
      <c r="U69" s="176">
        <v>1</v>
      </c>
      <c r="V69" s="176">
        <v>4</v>
      </c>
      <c r="W69" s="315"/>
      <c r="X69" s="315" t="s">
        <v>337</v>
      </c>
      <c r="Y69" s="315">
        <v>7</v>
      </c>
      <c r="Z69" s="315"/>
      <c r="AA69" s="315">
        <v>6.5</v>
      </c>
      <c r="AB69" s="315"/>
      <c r="AC69" s="315">
        <v>5.2</v>
      </c>
      <c r="AD69" s="315"/>
      <c r="AE69" s="315">
        <v>4</v>
      </c>
      <c r="AF69" s="315">
        <v>2.5</v>
      </c>
      <c r="AG69" s="315">
        <v>5.7</v>
      </c>
      <c r="AH69" s="315"/>
      <c r="AI69" s="315">
        <v>7.7</v>
      </c>
      <c r="AJ69" s="315"/>
      <c r="AK69" s="315">
        <v>5.7</v>
      </c>
      <c r="AL69" s="315"/>
      <c r="AM69" s="316">
        <v>120.1</v>
      </c>
      <c r="AN69" s="315">
        <v>5.221739130434782</v>
      </c>
      <c r="AO69" s="317" t="s">
        <v>355</v>
      </c>
      <c r="AP69" s="315">
        <v>5.582352941176471</v>
      </c>
      <c r="AQ69" s="317" t="s">
        <v>355</v>
      </c>
      <c r="AR69" s="176">
        <v>3</v>
      </c>
      <c r="AS69" s="176">
        <v>9</v>
      </c>
      <c r="AT69" s="307" t="s">
        <v>356</v>
      </c>
      <c r="AU69" s="315"/>
      <c r="AV69" s="315" t="s">
        <v>337</v>
      </c>
      <c r="AW69" s="315"/>
      <c r="AX69" s="315"/>
      <c r="AY69" s="315"/>
      <c r="AZ69" s="315"/>
      <c r="BA69" s="315"/>
      <c r="BB69" s="315"/>
      <c r="BC69" s="315"/>
      <c r="BD69" s="315"/>
      <c r="BE69" s="315"/>
      <c r="BF69" s="315"/>
      <c r="BG69" s="315"/>
      <c r="BH69" s="315"/>
      <c r="BI69" s="315"/>
      <c r="BJ69" s="315"/>
      <c r="BK69" s="315"/>
      <c r="BL69" s="315"/>
      <c r="BM69" s="316">
        <v>0</v>
      </c>
      <c r="BN69" s="315">
        <v>0</v>
      </c>
      <c r="BO69" s="318" t="s">
        <v>98</v>
      </c>
      <c r="BP69" s="319">
        <v>9</v>
      </c>
      <c r="BQ69" s="315"/>
      <c r="BR69" s="315"/>
      <c r="BS69" s="315"/>
      <c r="BT69" s="315"/>
      <c r="BU69" s="315"/>
      <c r="BV69" s="315"/>
      <c r="BW69" s="315"/>
      <c r="BX69" s="315"/>
      <c r="BY69" s="315"/>
      <c r="BZ69" s="315"/>
      <c r="CA69" s="315"/>
      <c r="CB69" s="315"/>
      <c r="CC69" s="315"/>
      <c r="CD69" s="315"/>
      <c r="CE69" s="315"/>
      <c r="CF69" s="315"/>
      <c r="CG69" s="315"/>
      <c r="CH69" s="315"/>
      <c r="CI69" s="316">
        <v>0</v>
      </c>
      <c r="CJ69" s="315">
        <v>0</v>
      </c>
      <c r="CK69" s="318" t="s">
        <v>98</v>
      </c>
      <c r="CL69" s="315">
        <v>0</v>
      </c>
      <c r="CM69" s="318" t="s">
        <v>98</v>
      </c>
      <c r="CN69" s="315">
        <v>2.5</v>
      </c>
      <c r="CO69" s="319">
        <v>21</v>
      </c>
      <c r="CP69" s="315" t="s">
        <v>357</v>
      </c>
      <c r="CQ69" s="315"/>
      <c r="CR69" s="315"/>
      <c r="CS69" s="315"/>
      <c r="CT69" s="315"/>
      <c r="CU69" s="315"/>
      <c r="CV69" s="315"/>
      <c r="CW69" s="315">
        <v>0</v>
      </c>
      <c r="CX69" s="315">
        <v>1.3</v>
      </c>
      <c r="CY69" s="316" t="s">
        <v>358</v>
      </c>
    </row>
    <row r="70" spans="1:103" s="75" customFormat="1" ht="15.75" customHeight="1">
      <c r="A70" s="307">
        <v>54</v>
      </c>
      <c r="B70" s="308" t="s">
        <v>279</v>
      </c>
      <c r="C70" s="309" t="s">
        <v>89</v>
      </c>
      <c r="D70" s="310">
        <v>34618</v>
      </c>
      <c r="E70" s="311" t="s">
        <v>72</v>
      </c>
      <c r="F70" s="312" t="s">
        <v>249</v>
      </c>
      <c r="G70" s="313"/>
      <c r="H70" s="314">
        <v>5</v>
      </c>
      <c r="I70" s="314"/>
      <c r="J70" s="314"/>
      <c r="K70" s="314" t="s">
        <v>335</v>
      </c>
      <c r="L70" s="314">
        <v>5.9</v>
      </c>
      <c r="M70" s="315"/>
      <c r="N70" s="315">
        <v>6</v>
      </c>
      <c r="O70" s="315"/>
      <c r="P70" s="315">
        <v>8</v>
      </c>
      <c r="Q70" s="315"/>
      <c r="R70" s="316">
        <v>123.6</v>
      </c>
      <c r="S70" s="315">
        <v>4.414285714285714</v>
      </c>
      <c r="T70" s="317" t="s">
        <v>96</v>
      </c>
      <c r="U70" s="176">
        <v>1</v>
      </c>
      <c r="V70" s="176">
        <v>8</v>
      </c>
      <c r="W70" s="315"/>
      <c r="X70" s="315" t="s">
        <v>335</v>
      </c>
      <c r="Y70" s="315">
        <v>6.3</v>
      </c>
      <c r="Z70" s="315"/>
      <c r="AA70" s="315">
        <v>6</v>
      </c>
      <c r="AB70" s="315"/>
      <c r="AC70" s="315">
        <v>5.2</v>
      </c>
      <c r="AD70" s="315"/>
      <c r="AE70" s="315">
        <v>5</v>
      </c>
      <c r="AF70" s="315"/>
      <c r="AG70" s="315">
        <v>5.2</v>
      </c>
      <c r="AH70" s="315"/>
      <c r="AI70" s="315">
        <v>7</v>
      </c>
      <c r="AJ70" s="315"/>
      <c r="AK70" s="315">
        <v>5.2</v>
      </c>
      <c r="AL70" s="315"/>
      <c r="AM70" s="316">
        <v>113.6</v>
      </c>
      <c r="AN70" s="315">
        <v>4.939130434782609</v>
      </c>
      <c r="AO70" s="317" t="s">
        <v>96</v>
      </c>
      <c r="AP70" s="315">
        <v>4.650980392156862</v>
      </c>
      <c r="AQ70" s="317" t="s">
        <v>96</v>
      </c>
      <c r="AR70" s="176">
        <v>2</v>
      </c>
      <c r="AS70" s="176">
        <v>11</v>
      </c>
      <c r="AT70" s="307" t="s">
        <v>359</v>
      </c>
      <c r="AU70" s="315"/>
      <c r="AV70" s="315" t="s">
        <v>337</v>
      </c>
      <c r="AW70" s="315"/>
      <c r="AX70" s="315"/>
      <c r="AY70" s="315"/>
      <c r="AZ70" s="315"/>
      <c r="BA70" s="315"/>
      <c r="BB70" s="315"/>
      <c r="BC70" s="315"/>
      <c r="BD70" s="315"/>
      <c r="BE70" s="315"/>
      <c r="BF70" s="315"/>
      <c r="BG70" s="315"/>
      <c r="BH70" s="315"/>
      <c r="BI70" s="315"/>
      <c r="BJ70" s="315"/>
      <c r="BK70" s="315"/>
      <c r="BL70" s="315"/>
      <c r="BM70" s="316">
        <v>0</v>
      </c>
      <c r="BN70" s="315">
        <v>0</v>
      </c>
      <c r="BO70" s="318" t="s">
        <v>98</v>
      </c>
      <c r="BP70" s="319">
        <v>9</v>
      </c>
      <c r="BQ70" s="315"/>
      <c r="BR70" s="315"/>
      <c r="BS70" s="315"/>
      <c r="BT70" s="315"/>
      <c r="BU70" s="315"/>
      <c r="BV70" s="315"/>
      <c r="BW70" s="315"/>
      <c r="BX70" s="315"/>
      <c r="BY70" s="315"/>
      <c r="BZ70" s="315"/>
      <c r="CA70" s="315"/>
      <c r="CB70" s="315"/>
      <c r="CC70" s="315"/>
      <c r="CD70" s="315"/>
      <c r="CE70" s="315"/>
      <c r="CF70" s="315"/>
      <c r="CG70" s="315"/>
      <c r="CH70" s="315"/>
      <c r="CI70" s="316">
        <v>0</v>
      </c>
      <c r="CJ70" s="315">
        <v>0</v>
      </c>
      <c r="CK70" s="318" t="s">
        <v>98</v>
      </c>
      <c r="CL70" s="315">
        <v>0</v>
      </c>
      <c r="CM70" s="318" t="s">
        <v>98</v>
      </c>
      <c r="CN70" s="315">
        <v>2.1</v>
      </c>
      <c r="CO70" s="319">
        <v>20</v>
      </c>
      <c r="CP70" s="315" t="s">
        <v>357</v>
      </c>
      <c r="CQ70" s="315"/>
      <c r="CR70" s="315"/>
      <c r="CS70" s="315"/>
      <c r="CT70" s="315"/>
      <c r="CU70" s="315"/>
      <c r="CV70" s="315"/>
      <c r="CW70" s="315">
        <v>0</v>
      </c>
      <c r="CX70" s="315">
        <v>1.1</v>
      </c>
      <c r="CY70" s="316" t="s">
        <v>358</v>
      </c>
    </row>
    <row r="71" spans="1:103" s="75" customFormat="1" ht="15.75" customHeight="1">
      <c r="A71" s="307"/>
      <c r="B71" s="328" t="s">
        <v>329</v>
      </c>
      <c r="C71" s="329" t="s">
        <v>89</v>
      </c>
      <c r="D71" s="330">
        <v>34675</v>
      </c>
      <c r="E71" s="338" t="s">
        <v>72</v>
      </c>
      <c r="F71" s="339"/>
      <c r="G71" s="333"/>
      <c r="H71" s="334"/>
      <c r="I71" s="315"/>
      <c r="J71" s="334"/>
      <c r="K71" s="315"/>
      <c r="L71" s="334"/>
      <c r="M71" s="315"/>
      <c r="N71" s="327"/>
      <c r="O71" s="315"/>
      <c r="P71" s="327"/>
      <c r="Q71" s="315"/>
      <c r="R71" s="316"/>
      <c r="S71" s="315"/>
      <c r="T71" s="317"/>
      <c r="U71" s="176"/>
      <c r="V71" s="176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  <c r="AM71" s="316"/>
      <c r="AN71" s="315"/>
      <c r="AO71" s="317"/>
      <c r="AP71" s="315"/>
      <c r="AQ71" s="317"/>
      <c r="AR71" s="176"/>
      <c r="AS71" s="176"/>
      <c r="AT71" s="307"/>
      <c r="AU71" s="327"/>
      <c r="AV71" s="327"/>
      <c r="AW71" s="327"/>
      <c r="AX71" s="327"/>
      <c r="AY71" s="315"/>
      <c r="AZ71" s="327"/>
      <c r="BA71" s="327"/>
      <c r="BB71" s="327"/>
      <c r="BC71" s="315"/>
      <c r="BD71" s="327"/>
      <c r="BE71" s="327"/>
      <c r="BF71" s="327"/>
      <c r="BG71" s="327"/>
      <c r="BH71" s="327"/>
      <c r="BI71" s="327"/>
      <c r="BJ71" s="327"/>
      <c r="BK71" s="315"/>
      <c r="BL71" s="327"/>
      <c r="BM71" s="335"/>
      <c r="BN71" s="327"/>
      <c r="BO71" s="336"/>
      <c r="BP71" s="337"/>
      <c r="BQ71" s="327"/>
      <c r="BR71" s="327"/>
      <c r="BS71" s="327"/>
      <c r="BT71" s="327"/>
      <c r="BU71" s="327"/>
      <c r="BV71" s="327"/>
      <c r="BW71" s="327"/>
      <c r="BX71" s="327"/>
      <c r="BY71" s="327"/>
      <c r="BZ71" s="327"/>
      <c r="CA71" s="327"/>
      <c r="CB71" s="327"/>
      <c r="CC71" s="327"/>
      <c r="CD71" s="327"/>
      <c r="CE71" s="327"/>
      <c r="CF71" s="327"/>
      <c r="CG71" s="327"/>
      <c r="CH71" s="327"/>
      <c r="CI71" s="335"/>
      <c r="CJ71" s="327"/>
      <c r="CK71" s="336"/>
      <c r="CL71" s="327"/>
      <c r="CM71" s="336"/>
      <c r="CN71" s="327"/>
      <c r="CO71" s="337"/>
      <c r="CP71" s="327"/>
      <c r="CQ71" s="327"/>
      <c r="CR71" s="327"/>
      <c r="CS71" s="327"/>
      <c r="CT71" s="327"/>
      <c r="CU71" s="327"/>
      <c r="CV71" s="327"/>
      <c r="CW71" s="327"/>
      <c r="CX71" s="327"/>
      <c r="CY71" s="335"/>
    </row>
    <row r="72" spans="1:103" ht="15.75" customHeight="1">
      <c r="A72" s="81">
        <v>42</v>
      </c>
      <c r="B72" s="255" t="s">
        <v>281</v>
      </c>
      <c r="C72" s="256" t="s">
        <v>282</v>
      </c>
      <c r="D72" s="257">
        <v>34548</v>
      </c>
      <c r="E72" s="249" t="s">
        <v>72</v>
      </c>
      <c r="F72" s="250" t="s">
        <v>283</v>
      </c>
      <c r="G72" s="56"/>
      <c r="H72" s="183">
        <v>6.5</v>
      </c>
      <c r="I72" s="183"/>
      <c r="J72" s="183">
        <v>5.1</v>
      </c>
      <c r="K72" s="183"/>
      <c r="L72" s="183">
        <v>7.4</v>
      </c>
      <c r="M72" s="172"/>
      <c r="N72" s="172">
        <v>7.5</v>
      </c>
      <c r="O72" s="172"/>
      <c r="P72" s="172">
        <v>8</v>
      </c>
      <c r="Q72" s="172"/>
      <c r="R72" s="173">
        <f>P72*P$5+N72*N$5+L72*L$5+J72*J$5+H72*H$5</f>
        <v>186.89999999999998</v>
      </c>
      <c r="S72" s="172">
        <f>R72/R$5</f>
        <v>6.674999999999999</v>
      </c>
      <c r="T72" s="174" t="str">
        <f>IF(S72&gt;=8.95,"Xuất sắc",IF(S72&gt;=7.95,"Giỏi",IF(S72&gt;=6.95,"Khá",IF(S72&gt;=5.95,"TB khá",IF(S72&gt;=4.95,"Trung bình",IF(S72&gt;=3.95,"Yếu",IF(S72&lt;3.95,"Kém")))))))</f>
        <v>TB khá</v>
      </c>
      <c r="U72" s="175">
        <f>SUM((IF(H72&gt;=5,0,1)),(IF(J72&gt;=5,0,1)),(IF(L72&gt;=5,0,1)),(IF(N72&gt;=5,0,1)),(IF(P72&gt;=5,0,1)))</f>
        <v>0</v>
      </c>
      <c r="V72" s="176">
        <f>SUM((IF(H72&gt;=5,0,$H$5)),(IF(J72&gt;=5,0,$J$5)),(IF(N72&gt;=5,0,$N$5)),(IF(L72&gt;=5,0,$L$5)),(IF(P72&gt;=5,0,$P$5)))</f>
        <v>0</v>
      </c>
      <c r="W72" s="172">
        <v>6.3</v>
      </c>
      <c r="X72" s="172"/>
      <c r="Y72" s="172">
        <v>8.3</v>
      </c>
      <c r="Z72" s="172"/>
      <c r="AA72" s="172">
        <v>8</v>
      </c>
      <c r="AB72" s="172"/>
      <c r="AC72" s="172">
        <v>6.5</v>
      </c>
      <c r="AD72" s="172"/>
      <c r="AE72" s="172">
        <v>5</v>
      </c>
      <c r="AF72" s="172"/>
      <c r="AG72" s="172">
        <v>7.5</v>
      </c>
      <c r="AH72" s="172"/>
      <c r="AI72" s="172">
        <v>7.2</v>
      </c>
      <c r="AJ72" s="172"/>
      <c r="AK72" s="172">
        <v>6.9</v>
      </c>
      <c r="AL72" s="172"/>
      <c r="AM72" s="173">
        <f>AK72*AK$5+AI72*AI$5+AG72*AG$5+AE72*AE$5+AC72*AC$5+AA72*AA$5+Y72*Y$5+W72*W$5</f>
        <v>160.70000000000002</v>
      </c>
      <c r="AN72" s="172">
        <f>AM72/AM$5</f>
        <v>6.986956521739131</v>
      </c>
      <c r="AO72" s="174" t="str">
        <f>IF(AN72&gt;=8.95,"Xuất sắc",IF(AN72&gt;=7.95,"Giỏi",IF(AN72&gt;=6.95,"Khá",IF(AN72&gt;=5.95,"TB khá",IF(AN72&gt;=4.95,"Trung bình",IF(AN72&gt;=3.95,"Yếu",IF(AN72&lt;3.95,"Kém")))))))</f>
        <v>Khá</v>
      </c>
      <c r="AP72" s="172">
        <f>(AM72+R72)/AP$5</f>
        <v>6.815686274509805</v>
      </c>
      <c r="AQ72" s="174" t="str">
        <f>IF(AP72&gt;=8.95,"Xuất sắc",IF(AP72&gt;=7.95,"Giỏi",IF(AP72&gt;=6.95,"Khá",IF(AP72&gt;=5.95,"TB khá",IF(AP72&gt;=4.95,"Trung bình",IF(AP72&gt;=3.95,"Yếu",IF(AP72&lt;3.95,"Kém")))))))</f>
        <v>TB khá</v>
      </c>
      <c r="AR72" s="175">
        <f>U72+SUM((IF(W72&gt;=5,0,1)),(IF(Y72&gt;=5,0,1)),(IF(AA72&gt;=5,0,1)),(IF(AC72&gt;=5,0,1)),(IF(AE72&gt;=5,0,1)),(IF(AG72&gt;=5,0,1)),(IF(AI72&gt;=5,0,1)),(IF(AK72&gt;=5,0,1)))</f>
        <v>0</v>
      </c>
      <c r="AS72" s="176">
        <f>V72+SUM((IF(W72&gt;=5,0,$W$5)),(IF(Y72&gt;=5,0,$Y$5)),(IF(AA72&gt;=5,0,$AA$5)),(IF(AC72&gt;=5,0,$AC$5)),(IF(AE72&gt;=5,0,$AE$5)),(IF(AG72&gt;=5,0,$AG$5)),(IF(AI72&gt;=5,0,$AI$5)),(IF(AK72&gt;=5,0,$AK$5)))</f>
        <v>0</v>
      </c>
      <c r="AT72" s="81" t="str">
        <f>IF(AP72&lt;3.95,"Thôi học",IF(AP72&lt;4.95,"Ngừng học",IF(AS72&gt;20,"Ngừng học","Lên lớp")))</f>
        <v>Lên lớp</v>
      </c>
      <c r="AU72" s="172"/>
      <c r="AV72" s="172" t="s">
        <v>337</v>
      </c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3">
        <f>BK72*BK$5+BI72*BI$5+BG72*BG$5+BE72*BE$5+BC72*BC$5+BA72*BA$5+AY72*AY$5+AW72*AW$5+AU72*AU$5</f>
        <v>0</v>
      </c>
      <c r="BN72" s="172">
        <f>BM72/BM$5</f>
        <v>0</v>
      </c>
      <c r="BO72" s="177" t="str">
        <f>IF(BN72&gt;=8.95,"Xuất sắc",IF(BN72&gt;=7.95,"Giỏi",IF(BN72&gt;=6.95,"Khá",IF(BN72&gt;=5.95,"TB khá",IF(BN72&gt;=4.95,"Trung bình",IF(BN72&gt;=3.95,"Yếu",IF(BN72&lt;3.95,"Kém")))))))</f>
        <v>Kém</v>
      </c>
      <c r="BP72" s="211">
        <f>SUM((IF(AU72&gt;=5,0,1)),(IF(AW72&gt;=5,0,1)),(IF(AY72&gt;=5,0,1)),(IF(BA72&gt;=5,0,1)),(IF(BC72&gt;=5,0,1)),(IF(BE72&gt;=5,0,1)),(IF(BG72&gt;=5,0,1)),(IF(BI72&gt;=5,0,1)),(IF(BK72&gt;=5,0,1)))</f>
        <v>9</v>
      </c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3">
        <f>CG72*CG$5+CE72*CE$5+CC72*CC$5+CA72*CA$5+BY72*BY$5+BW72*BW$5+BU72*BU$5+BS72*BS$5+BQ72*BQ$5</f>
        <v>0</v>
      </c>
      <c r="CJ72" s="172">
        <f>CI72/CI$5</f>
        <v>0</v>
      </c>
      <c r="CK72" s="177" t="str">
        <f>IF(CJ72&gt;=8.95,"Xuất sắc",IF(CJ72&gt;=7.95,"Giỏi",IF(CJ72&gt;=6.95,"Khá",IF(CJ72&gt;=5.95,"TB khá",IF(CJ72&gt;=4.95,"Trung bình",IF(CJ72&gt;=3.95,"Yếu",IF(CJ72&lt;3.95,"Kém")))))))</f>
        <v>Kém</v>
      </c>
      <c r="CL72" s="172">
        <f>(CI72+BM72)/CL$5</f>
        <v>0</v>
      </c>
      <c r="CM72" s="177" t="str">
        <f>IF(CL72&gt;=8.95,"Xuất sắc",IF(CL72&gt;=7.95,"Giỏi",IF(CL72&gt;=6.95,"Khá",IF(CL72&gt;=5.95,"TB khá",IF(CL72&gt;=4.95,"Trung bình",IF(CL72&gt;=3.95,"Yếu",IF(CL72&lt;3.95,"Kém")))))))</f>
        <v>Kém</v>
      </c>
      <c r="CN72" s="172">
        <f>ROUND((CI72+BM72+AM72+R72)/CN$5,1)</f>
        <v>3</v>
      </c>
      <c r="CO72" s="211">
        <f>AR72+BP72+SUM((IF(BQ72&gt;=5,0,1)),(IF(BS72&gt;=5,0,1)),(IF(BU72&gt;=5,0,1)),(IF(BW72&gt;=5,0,1)),(IF(BY72&gt;=5,0,1)),(IF(CA72&gt;=5,0,1)),(IF(CC72&gt;=5,0,1)),(IF(CE72&gt;=5,0,1)),(IF(CG72&gt;=5,0,1)))</f>
        <v>18</v>
      </c>
      <c r="CP72" s="172" t="str">
        <f>IF(CL72&lt;3.95,"Thôi học",IF(CN72&lt;4.45,"Thôi học",IF(CO72&gt;=1,"Không đủ","Đủ điều kiện")))</f>
        <v>Thôi học</v>
      </c>
      <c r="CQ72" s="172"/>
      <c r="CR72" s="172"/>
      <c r="CS72" s="172"/>
      <c r="CT72" s="172"/>
      <c r="CU72" s="172"/>
      <c r="CV72" s="172"/>
      <c r="CW72" s="172">
        <f>ROUND((CQ72+CS72+CU72)/3,1)</f>
        <v>0</v>
      </c>
      <c r="CX72" s="172">
        <f>ROUND((CW72+CN72)/2,1)</f>
        <v>1.5</v>
      </c>
      <c r="CY72" s="173" t="str">
        <f>IF(CQ72&lt;5,"Chưa TN",IF(CS72&lt;5,"Chưa TN",IF(CU72&lt;5,"Chưa TN",IF(CX72&lt;5,"Chưa TN",IF(CX72&lt;5.95,"Trung bình",IF(CX72&lt;6.95,"TB khá",IF(CX72&lt;7.95,"Khá",IF(CX72&lt;8.95,"Giỏi","Xuất sắc"))))))))</f>
        <v>Chưa TN</v>
      </c>
    </row>
    <row r="73" ht="15.75"/>
    <row r="74" spans="1:103" s="75" customFormat="1" ht="15.75" customHeight="1">
      <c r="A74" s="81">
        <v>44</v>
      </c>
      <c r="B74" s="308" t="s">
        <v>205</v>
      </c>
      <c r="C74" s="309" t="s">
        <v>206</v>
      </c>
      <c r="D74" s="310">
        <v>32805</v>
      </c>
      <c r="E74" s="311" t="s">
        <v>72</v>
      </c>
      <c r="F74" s="312" t="s">
        <v>186</v>
      </c>
      <c r="G74" s="313" t="s">
        <v>71</v>
      </c>
      <c r="H74" s="314">
        <v>2.5</v>
      </c>
      <c r="I74" s="314"/>
      <c r="J74" s="314">
        <v>5</v>
      </c>
      <c r="K74" s="314"/>
      <c r="L74" s="314">
        <v>2</v>
      </c>
      <c r="M74" s="315"/>
      <c r="N74" s="315">
        <v>2.8</v>
      </c>
      <c r="O74" s="315"/>
      <c r="P74" s="315"/>
      <c r="Q74" s="315" t="s">
        <v>337</v>
      </c>
      <c r="R74" s="316">
        <f aca="true" t="shared" si="47" ref="R74:R82">P74*P$5+N74*N$5+L74*L$5+J74*J$5+H74*H$5</f>
        <v>77</v>
      </c>
      <c r="S74" s="315">
        <f aca="true" t="shared" si="48" ref="S74:S82">R74/R$5</f>
        <v>2.75</v>
      </c>
      <c r="T74" s="317" t="str">
        <f aca="true" t="shared" si="49" ref="T74:T82">IF(S74&gt;=8.95,"Xuất sắc",IF(S74&gt;=7.95,"Giỏi",IF(S74&gt;=6.95,"Khá",IF(S74&gt;=5.95,"TB khá",IF(S74&gt;=4.95,"Trung bình",IF(S74&gt;=3.95,"Yếu",IF(S74&lt;3.95,"Kém")))))))</f>
        <v>Kém</v>
      </c>
      <c r="U74" s="176">
        <f aca="true" t="shared" si="50" ref="U74:U82">SUM((IF(H74&gt;=5,0,1)),(IF(J74&gt;=5,0,1)),(IF(L74&gt;=5,0,1)),(IF(N74&gt;=5,0,1)),(IF(P74&gt;=5,0,1)))</f>
        <v>4</v>
      </c>
      <c r="V74" s="176">
        <f aca="true" t="shared" si="51" ref="V74:V82">SUM((IF(H74&gt;=5,0,$H$5)),(IF(J74&gt;=5,0,$J$5)),(IF(N74&gt;=5,0,$N$5)),(IF(L74&gt;=5,0,$L$5)),(IF(P74&gt;=5,0,$P$5)))</f>
        <v>20</v>
      </c>
      <c r="W74" s="315"/>
      <c r="X74" s="315" t="s">
        <v>337</v>
      </c>
      <c r="Y74" s="315"/>
      <c r="Z74" s="315"/>
      <c r="AA74" s="315"/>
      <c r="AB74" s="315"/>
      <c r="AC74" s="315"/>
      <c r="AD74" s="327" t="s">
        <v>337</v>
      </c>
      <c r="AE74" s="315"/>
      <c r="AF74" s="315"/>
      <c r="AG74" s="315"/>
      <c r="AH74" s="327" t="s">
        <v>337</v>
      </c>
      <c r="AI74" s="315"/>
      <c r="AJ74" s="315"/>
      <c r="AK74" s="315"/>
      <c r="AL74" s="315" t="s">
        <v>335</v>
      </c>
      <c r="AM74" s="316">
        <f aca="true" t="shared" si="52" ref="AM74:AM82">AK74*AK$5+AI74*AI$5+AG74*AG$5+AE74*AE$5+AC74*AC$5+AA74*AA$5+Y74*Y$5+W74*W$5</f>
        <v>0</v>
      </c>
      <c r="AN74" s="315">
        <f aca="true" t="shared" si="53" ref="AN74:AN82">AM74/AM$5</f>
        <v>0</v>
      </c>
      <c r="AO74" s="317" t="str">
        <f aca="true" t="shared" si="54" ref="AO74:AO82">IF(AN74&gt;=8.95,"Xuất sắc",IF(AN74&gt;=7.95,"Giỏi",IF(AN74&gt;=6.95,"Khá",IF(AN74&gt;=5.95,"TB khá",IF(AN74&gt;=4.95,"Trung bình",IF(AN74&gt;=3.95,"Yếu",IF(AN74&lt;3.95,"Kém")))))))</f>
        <v>Kém</v>
      </c>
      <c r="AP74" s="315">
        <f aca="true" t="shared" si="55" ref="AP74:AP82">(AM74+R74)/AP$5</f>
        <v>1.5098039215686274</v>
      </c>
      <c r="AQ74" s="317" t="str">
        <f aca="true" t="shared" si="56" ref="AQ74:AQ82">IF(AP74&gt;=8.95,"Xuất sắc",IF(AP74&gt;=7.95,"Giỏi",IF(AP74&gt;=6.95,"Khá",IF(AP74&gt;=5.95,"TB khá",IF(AP74&gt;=4.95,"Trung bình",IF(AP74&gt;=3.95,"Yếu",IF(AP74&lt;3.95,"Kém")))))))</f>
        <v>Kém</v>
      </c>
      <c r="AR74" s="176">
        <f aca="true" t="shared" si="57" ref="AR74:AR82">U74+SUM((IF(W74&gt;=5,0,1)),(IF(Y74&gt;=5,0,1)),(IF(AA74&gt;=5,0,1)),(IF(AC74&gt;=5,0,1)),(IF(AE74&gt;=5,0,1)),(IF(AG74&gt;=5,0,1)),(IF(AI74&gt;=5,0,1)),(IF(AK74&gt;=5,0,1)))</f>
        <v>12</v>
      </c>
      <c r="AS74" s="176">
        <f aca="true" t="shared" si="58" ref="AS74:AS82">V74+SUM((IF(W74&gt;=5,0,$W$5)),(IF(Y74&gt;=5,0,$Y$5)),(IF(AA74&gt;=5,0,$AA$5)),(IF(AC74&gt;=5,0,$AC$5)),(IF(AE74&gt;=5,0,$AE$5)),(IF(AG74&gt;=5,0,$AG$5)),(IF(AI74&gt;=5,0,$AI$5)),(IF(AK74&gt;=5,0,$AK$5)))</f>
        <v>43</v>
      </c>
      <c r="AT74" s="307" t="str">
        <f aca="true" t="shared" si="59" ref="AT74:AT82">IF(AP74&lt;3.95,"Thôi học",IF(AP74&lt;4.95,"Ngừng học",IF(AS74&gt;20,"Ngừng học","Lên lớp")))</f>
        <v>Thôi học</v>
      </c>
      <c r="AU74" s="315"/>
      <c r="AV74" s="315"/>
      <c r="AW74" s="315"/>
      <c r="AX74" s="315"/>
      <c r="AY74" s="315"/>
      <c r="AZ74" s="315"/>
      <c r="BA74" s="315"/>
      <c r="BB74" s="315"/>
      <c r="BC74" s="315"/>
      <c r="BD74" s="315"/>
      <c r="BE74" s="315"/>
      <c r="BF74" s="315"/>
      <c r="BG74" s="315"/>
      <c r="BH74" s="315"/>
      <c r="BI74" s="315"/>
      <c r="BJ74" s="315"/>
      <c r="BK74" s="315"/>
      <c r="BL74" s="315"/>
      <c r="BM74" s="316">
        <f aca="true" t="shared" si="60" ref="BM74:BM81">BK74*BK$5+BI74*BI$5+BG74*BG$5+BE74*BE$5+BC74*BC$5+BA74*BA$5+AY74*AY$5+AW74*AW$5+AU74*AU$5</f>
        <v>0</v>
      </c>
      <c r="BN74" s="315">
        <f aca="true" t="shared" si="61" ref="BN74:BN81">BM74/BM$5</f>
        <v>0</v>
      </c>
      <c r="BO74" s="318" t="str">
        <f aca="true" t="shared" si="62" ref="BO74:BO81">IF(BN74&gt;=8.95,"Xuất sắc",IF(BN74&gt;=7.95,"Giỏi",IF(BN74&gt;=6.95,"Khá",IF(BN74&gt;=5.95,"TB khá",IF(BN74&gt;=4.95,"Trung bình",IF(BN74&gt;=3.95,"Yếu",IF(BN74&lt;3.95,"Kém")))))))</f>
        <v>Kém</v>
      </c>
      <c r="BP74" s="319">
        <f aca="true" t="shared" si="63" ref="BP74:BP81">SUM((IF(AU74&gt;=5,0,1)),(IF(AW74&gt;=5,0,1)),(IF(AY74&gt;=5,0,1)),(IF(BA74&gt;=5,0,1)),(IF(BC74&gt;=5,0,1)),(IF(BE74&gt;=5,0,1)),(IF(BG74&gt;=5,0,1)),(IF(BI74&gt;=5,0,1)),(IF(BK74&gt;=5,0,1)))</f>
        <v>9</v>
      </c>
      <c r="BQ74" s="315"/>
      <c r="BR74" s="315"/>
      <c r="BS74" s="315"/>
      <c r="BT74" s="315"/>
      <c r="BU74" s="315"/>
      <c r="BV74" s="315"/>
      <c r="BW74" s="315"/>
      <c r="BX74" s="315"/>
      <c r="BY74" s="315"/>
      <c r="BZ74" s="315"/>
      <c r="CA74" s="315"/>
      <c r="CB74" s="315"/>
      <c r="CC74" s="315"/>
      <c r="CD74" s="315"/>
      <c r="CE74" s="315"/>
      <c r="CF74" s="315"/>
      <c r="CG74" s="315"/>
      <c r="CH74" s="315"/>
      <c r="CI74" s="316">
        <f aca="true" t="shared" si="64" ref="CI74:CI81">CG74*CG$5+CE74*CE$5+CC74*CC$5+CA74*CA$5+BY74*BY$5+BW74*BW$5+BU74*BU$5+BS74*BS$5+BQ74*BQ$5</f>
        <v>0</v>
      </c>
      <c r="CJ74" s="315">
        <f aca="true" t="shared" si="65" ref="CJ74:CJ81">CI74/CI$5</f>
        <v>0</v>
      </c>
      <c r="CK74" s="318" t="str">
        <f aca="true" t="shared" si="66" ref="CK74:CK81">IF(CJ74&gt;=8.95,"Xuất sắc",IF(CJ74&gt;=7.95,"Giỏi",IF(CJ74&gt;=6.95,"Khá",IF(CJ74&gt;=5.95,"TB khá",IF(CJ74&gt;=4.95,"Trung bình",IF(CJ74&gt;=3.95,"Yếu",IF(CJ74&lt;3.95,"Kém")))))))</f>
        <v>Kém</v>
      </c>
      <c r="CL74" s="315">
        <f aca="true" t="shared" si="67" ref="CL74:CL81">(CI74+BM74)/CL$5</f>
        <v>0</v>
      </c>
      <c r="CM74" s="318" t="str">
        <f aca="true" t="shared" si="68" ref="CM74:CM81">IF(CL74&gt;=8.95,"Xuất sắc",IF(CL74&gt;=7.95,"Giỏi",IF(CL74&gt;=6.95,"Khá",IF(CL74&gt;=5.95,"TB khá",IF(CL74&gt;=4.95,"Trung bình",IF(CL74&gt;=3.95,"Yếu",IF(CL74&lt;3.95,"Kém")))))))</f>
        <v>Kém</v>
      </c>
      <c r="CN74" s="315">
        <f aca="true" t="shared" si="69" ref="CN74:CN81">ROUND((CI74+BM74+AM74+R74)/CN$5,1)</f>
        <v>0.7</v>
      </c>
      <c r="CO74" s="319">
        <f aca="true" t="shared" si="70" ref="CO74:CO81">AR74+BP74+SUM((IF(BQ74&gt;=5,0,1)),(IF(BS74&gt;=5,0,1)),(IF(BU74&gt;=5,0,1)),(IF(BW74&gt;=5,0,1)),(IF(BY74&gt;=5,0,1)),(IF(CA74&gt;=5,0,1)),(IF(CC74&gt;=5,0,1)),(IF(CE74&gt;=5,0,1)),(IF(CG74&gt;=5,0,1)))</f>
        <v>30</v>
      </c>
      <c r="CP74" s="315" t="str">
        <f aca="true" t="shared" si="71" ref="CP74:CP81">IF(CL74&lt;3.95,"Thôi học",IF(CN74&lt;4.45,"Thôi học",IF(CO74&gt;=1,"Không đủ","Đủ điều kiện")))</f>
        <v>Thôi học</v>
      </c>
      <c r="CQ74" s="315"/>
      <c r="CR74" s="315"/>
      <c r="CS74" s="315"/>
      <c r="CT74" s="315"/>
      <c r="CU74" s="315"/>
      <c r="CV74" s="315"/>
      <c r="CW74" s="315">
        <f aca="true" t="shared" si="72" ref="CW74:CW81">ROUND((CQ74+CS74+CU74)/3,1)</f>
        <v>0</v>
      </c>
      <c r="CX74" s="315">
        <f aca="true" t="shared" si="73" ref="CX74:CX81">ROUND((CW74+CN74)/2,1)</f>
        <v>0.4</v>
      </c>
      <c r="CY74" s="316" t="str">
        <f aca="true" t="shared" si="74" ref="CY74:CY81">IF(CQ74&lt;5,"Chưa TN",IF(CS74&lt;5,"Chưa TN",IF(CU74&lt;5,"Chưa TN",IF(CX74&lt;5,"Chưa TN",IF(CX74&lt;5.95,"Trung bình",IF(CX74&lt;6.95,"TB khá",IF(CX74&lt;7.95,"Khá",IF(CX74&lt;8.95,"Giỏi","Xuất sắc"))))))))</f>
        <v>Chưa TN</v>
      </c>
    </row>
    <row r="75" spans="1:103" s="75" customFormat="1" ht="15.75" customHeight="1">
      <c r="A75" s="81">
        <v>45</v>
      </c>
      <c r="B75" s="308" t="s">
        <v>79</v>
      </c>
      <c r="C75" s="309" t="s">
        <v>102</v>
      </c>
      <c r="D75" s="310">
        <v>32799</v>
      </c>
      <c r="E75" s="311" t="s">
        <v>72</v>
      </c>
      <c r="F75" s="312" t="s">
        <v>186</v>
      </c>
      <c r="G75" s="313" t="s">
        <v>80</v>
      </c>
      <c r="H75" s="314">
        <v>5.2</v>
      </c>
      <c r="I75" s="314"/>
      <c r="J75" s="314">
        <v>6.5</v>
      </c>
      <c r="K75" s="314"/>
      <c r="L75" s="314">
        <v>8.2</v>
      </c>
      <c r="M75" s="315"/>
      <c r="N75" s="315">
        <v>5.2</v>
      </c>
      <c r="O75" s="315"/>
      <c r="P75" s="315"/>
      <c r="Q75" s="315" t="s">
        <v>337</v>
      </c>
      <c r="R75" s="316">
        <f t="shared" si="47"/>
        <v>142</v>
      </c>
      <c r="S75" s="315">
        <f t="shared" si="48"/>
        <v>5.071428571428571</v>
      </c>
      <c r="T75" s="317" t="str">
        <f t="shared" si="49"/>
        <v>Trung bình</v>
      </c>
      <c r="U75" s="176">
        <f t="shared" si="50"/>
        <v>1</v>
      </c>
      <c r="V75" s="176">
        <f t="shared" si="51"/>
        <v>5</v>
      </c>
      <c r="W75" s="315"/>
      <c r="X75" s="315" t="s">
        <v>337</v>
      </c>
      <c r="Y75" s="315"/>
      <c r="Z75" s="315"/>
      <c r="AA75" s="315"/>
      <c r="AB75" s="315"/>
      <c r="AC75" s="315"/>
      <c r="AD75" s="327" t="s">
        <v>337</v>
      </c>
      <c r="AE75" s="315"/>
      <c r="AF75" s="315"/>
      <c r="AG75" s="315"/>
      <c r="AH75" s="327" t="s">
        <v>337</v>
      </c>
      <c r="AI75" s="315"/>
      <c r="AJ75" s="315"/>
      <c r="AK75" s="315"/>
      <c r="AL75" s="315" t="s">
        <v>335</v>
      </c>
      <c r="AM75" s="316">
        <f t="shared" si="52"/>
        <v>0</v>
      </c>
      <c r="AN75" s="315">
        <f t="shared" si="53"/>
        <v>0</v>
      </c>
      <c r="AO75" s="317" t="str">
        <f t="shared" si="54"/>
        <v>Kém</v>
      </c>
      <c r="AP75" s="315">
        <f t="shared" si="55"/>
        <v>2.784313725490196</v>
      </c>
      <c r="AQ75" s="317" t="str">
        <f t="shared" si="56"/>
        <v>Kém</v>
      </c>
      <c r="AR75" s="176">
        <f t="shared" si="57"/>
        <v>9</v>
      </c>
      <c r="AS75" s="176">
        <f t="shared" si="58"/>
        <v>28</v>
      </c>
      <c r="AT75" s="307" t="str">
        <f t="shared" si="59"/>
        <v>Thôi học</v>
      </c>
      <c r="AU75" s="315"/>
      <c r="AV75" s="315"/>
      <c r="AW75" s="315"/>
      <c r="AX75" s="315"/>
      <c r="AY75" s="315"/>
      <c r="AZ75" s="315"/>
      <c r="BA75" s="315"/>
      <c r="BB75" s="315"/>
      <c r="BC75" s="315"/>
      <c r="BD75" s="315"/>
      <c r="BE75" s="315"/>
      <c r="BF75" s="315"/>
      <c r="BG75" s="315"/>
      <c r="BH75" s="315"/>
      <c r="BI75" s="315"/>
      <c r="BJ75" s="315"/>
      <c r="BK75" s="315"/>
      <c r="BL75" s="315"/>
      <c r="BM75" s="316">
        <f t="shared" si="60"/>
        <v>0</v>
      </c>
      <c r="BN75" s="315">
        <f t="shared" si="61"/>
        <v>0</v>
      </c>
      <c r="BO75" s="318" t="str">
        <f t="shared" si="62"/>
        <v>Kém</v>
      </c>
      <c r="BP75" s="319">
        <f t="shared" si="63"/>
        <v>9</v>
      </c>
      <c r="BQ75" s="315"/>
      <c r="BR75" s="315"/>
      <c r="BS75" s="315"/>
      <c r="BT75" s="315"/>
      <c r="BU75" s="315"/>
      <c r="BV75" s="315"/>
      <c r="BW75" s="315"/>
      <c r="BX75" s="315"/>
      <c r="BY75" s="315"/>
      <c r="BZ75" s="315"/>
      <c r="CA75" s="315"/>
      <c r="CB75" s="315"/>
      <c r="CC75" s="315"/>
      <c r="CD75" s="315"/>
      <c r="CE75" s="315"/>
      <c r="CF75" s="315"/>
      <c r="CG75" s="315"/>
      <c r="CH75" s="315"/>
      <c r="CI75" s="316">
        <f t="shared" si="64"/>
        <v>0</v>
      </c>
      <c r="CJ75" s="315">
        <f t="shared" si="65"/>
        <v>0</v>
      </c>
      <c r="CK75" s="318" t="str">
        <f t="shared" si="66"/>
        <v>Kém</v>
      </c>
      <c r="CL75" s="315">
        <f t="shared" si="67"/>
        <v>0</v>
      </c>
      <c r="CM75" s="318" t="str">
        <f t="shared" si="68"/>
        <v>Kém</v>
      </c>
      <c r="CN75" s="315">
        <f t="shared" si="69"/>
        <v>1.2</v>
      </c>
      <c r="CO75" s="319">
        <f t="shared" si="70"/>
        <v>27</v>
      </c>
      <c r="CP75" s="315" t="str">
        <f t="shared" si="71"/>
        <v>Thôi học</v>
      </c>
      <c r="CQ75" s="315"/>
      <c r="CR75" s="315"/>
      <c r="CS75" s="315"/>
      <c r="CT75" s="315"/>
      <c r="CU75" s="315"/>
      <c r="CV75" s="315"/>
      <c r="CW75" s="315">
        <f t="shared" si="72"/>
        <v>0</v>
      </c>
      <c r="CX75" s="315">
        <f t="shared" si="73"/>
        <v>0.6</v>
      </c>
      <c r="CY75" s="316" t="str">
        <f t="shared" si="74"/>
        <v>Chưa TN</v>
      </c>
    </row>
    <row r="76" spans="1:103" ht="15.75" customHeight="1">
      <c r="A76" s="81">
        <v>46</v>
      </c>
      <c r="B76" s="244" t="s">
        <v>214</v>
      </c>
      <c r="C76" s="245" t="s">
        <v>212</v>
      </c>
      <c r="D76" s="253">
        <v>34292</v>
      </c>
      <c r="E76" s="246" t="s">
        <v>72</v>
      </c>
      <c r="F76" s="247" t="s">
        <v>186</v>
      </c>
      <c r="G76" s="56" t="s">
        <v>71</v>
      </c>
      <c r="H76" s="183"/>
      <c r="I76" s="183" t="s">
        <v>335</v>
      </c>
      <c r="J76" s="183"/>
      <c r="K76" s="183" t="s">
        <v>335</v>
      </c>
      <c r="L76" s="183"/>
      <c r="M76" s="172" t="s">
        <v>335</v>
      </c>
      <c r="N76" s="172"/>
      <c r="O76" s="172" t="s">
        <v>335</v>
      </c>
      <c r="P76" s="172">
        <v>8</v>
      </c>
      <c r="Q76" s="172"/>
      <c r="R76" s="173">
        <f t="shared" si="47"/>
        <v>40</v>
      </c>
      <c r="S76" s="172">
        <f t="shared" si="48"/>
        <v>1.4285714285714286</v>
      </c>
      <c r="T76" s="174" t="str">
        <f t="shared" si="49"/>
        <v>Kém</v>
      </c>
      <c r="U76" s="365">
        <f t="shared" si="50"/>
        <v>4</v>
      </c>
      <c r="V76" s="365">
        <f t="shared" si="51"/>
        <v>23</v>
      </c>
      <c r="W76" s="172"/>
      <c r="X76" s="172" t="s">
        <v>337</v>
      </c>
      <c r="Y76" s="172"/>
      <c r="Z76" s="172"/>
      <c r="AA76" s="172"/>
      <c r="AB76" s="172"/>
      <c r="AC76" s="172"/>
      <c r="AD76" s="172" t="s">
        <v>335</v>
      </c>
      <c r="AE76" s="172"/>
      <c r="AF76" s="172"/>
      <c r="AG76" s="172"/>
      <c r="AH76" s="172" t="s">
        <v>335</v>
      </c>
      <c r="AI76" s="172"/>
      <c r="AJ76" s="172"/>
      <c r="AK76" s="172"/>
      <c r="AL76" s="172" t="s">
        <v>335</v>
      </c>
      <c r="AM76" s="173">
        <f t="shared" si="52"/>
        <v>0</v>
      </c>
      <c r="AN76" s="172">
        <f t="shared" si="53"/>
        <v>0</v>
      </c>
      <c r="AO76" s="174" t="str">
        <f t="shared" si="54"/>
        <v>Kém</v>
      </c>
      <c r="AP76" s="172">
        <f t="shared" si="55"/>
        <v>0.7843137254901961</v>
      </c>
      <c r="AQ76" s="174" t="str">
        <f t="shared" si="56"/>
        <v>Kém</v>
      </c>
      <c r="AR76" s="365">
        <f t="shared" si="57"/>
        <v>12</v>
      </c>
      <c r="AS76" s="365">
        <f t="shared" si="58"/>
        <v>46</v>
      </c>
      <c r="AT76" s="81" t="str">
        <f t="shared" si="59"/>
        <v>Thôi học</v>
      </c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3">
        <f t="shared" si="60"/>
        <v>0</v>
      </c>
      <c r="BN76" s="172">
        <f t="shared" si="61"/>
        <v>0</v>
      </c>
      <c r="BO76" s="177" t="str">
        <f t="shared" si="62"/>
        <v>Kém</v>
      </c>
      <c r="BP76" s="366">
        <f t="shared" si="63"/>
        <v>9</v>
      </c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3">
        <f t="shared" si="64"/>
        <v>0</v>
      </c>
      <c r="CJ76" s="172">
        <f t="shared" si="65"/>
        <v>0</v>
      </c>
      <c r="CK76" s="177" t="str">
        <f t="shared" si="66"/>
        <v>Kém</v>
      </c>
      <c r="CL76" s="172">
        <f t="shared" si="67"/>
        <v>0</v>
      </c>
      <c r="CM76" s="177" t="str">
        <f t="shared" si="68"/>
        <v>Kém</v>
      </c>
      <c r="CN76" s="172">
        <f t="shared" si="69"/>
        <v>0.3</v>
      </c>
      <c r="CO76" s="366">
        <f t="shared" si="70"/>
        <v>30</v>
      </c>
      <c r="CP76" s="172" t="str">
        <f t="shared" si="71"/>
        <v>Thôi học</v>
      </c>
      <c r="CQ76" s="172"/>
      <c r="CR76" s="172"/>
      <c r="CS76" s="172"/>
      <c r="CT76" s="172"/>
      <c r="CU76" s="172"/>
      <c r="CV76" s="172"/>
      <c r="CW76" s="172">
        <f t="shared" si="72"/>
        <v>0</v>
      </c>
      <c r="CX76" s="172">
        <f t="shared" si="73"/>
        <v>0.2</v>
      </c>
      <c r="CY76" s="173" t="str">
        <f t="shared" si="74"/>
        <v>Chưa TN</v>
      </c>
    </row>
    <row r="77" spans="1:103" s="75" customFormat="1" ht="15.75" customHeight="1">
      <c r="A77" s="81">
        <v>47</v>
      </c>
      <c r="B77" s="308" t="s">
        <v>215</v>
      </c>
      <c r="C77" s="309" t="s">
        <v>101</v>
      </c>
      <c r="D77" s="310">
        <v>34429</v>
      </c>
      <c r="E77" s="311" t="s">
        <v>72</v>
      </c>
      <c r="F77" s="312" t="s">
        <v>216</v>
      </c>
      <c r="G77" s="313" t="s">
        <v>77</v>
      </c>
      <c r="H77" s="314">
        <v>6.2</v>
      </c>
      <c r="I77" s="314"/>
      <c r="J77" s="314">
        <v>5.1</v>
      </c>
      <c r="K77" s="314"/>
      <c r="L77" s="314">
        <v>4</v>
      </c>
      <c r="M77" s="315"/>
      <c r="N77" s="315">
        <v>5.4</v>
      </c>
      <c r="O77" s="315"/>
      <c r="P77" s="315"/>
      <c r="Q77" s="315" t="s">
        <v>337</v>
      </c>
      <c r="R77" s="316">
        <f t="shared" si="47"/>
        <v>121</v>
      </c>
      <c r="S77" s="315">
        <f t="shared" si="48"/>
        <v>4.321428571428571</v>
      </c>
      <c r="T77" s="317" t="str">
        <f t="shared" si="49"/>
        <v>Yếu</v>
      </c>
      <c r="U77" s="176">
        <f t="shared" si="50"/>
        <v>2</v>
      </c>
      <c r="V77" s="176">
        <f t="shared" si="51"/>
        <v>9</v>
      </c>
      <c r="W77" s="315"/>
      <c r="X77" s="315" t="s">
        <v>337</v>
      </c>
      <c r="Y77" s="315"/>
      <c r="Z77" s="315"/>
      <c r="AA77" s="315"/>
      <c r="AB77" s="315"/>
      <c r="AC77" s="315"/>
      <c r="AD77" s="327" t="s">
        <v>337</v>
      </c>
      <c r="AE77" s="315"/>
      <c r="AF77" s="315"/>
      <c r="AG77" s="315"/>
      <c r="AH77" s="327" t="s">
        <v>337</v>
      </c>
      <c r="AI77" s="315"/>
      <c r="AJ77" s="315"/>
      <c r="AK77" s="315"/>
      <c r="AL77" s="315" t="s">
        <v>335</v>
      </c>
      <c r="AM77" s="316">
        <f t="shared" si="52"/>
        <v>0</v>
      </c>
      <c r="AN77" s="315">
        <f t="shared" si="53"/>
        <v>0</v>
      </c>
      <c r="AO77" s="317" t="str">
        <f t="shared" si="54"/>
        <v>Kém</v>
      </c>
      <c r="AP77" s="315">
        <f t="shared" si="55"/>
        <v>2.372549019607843</v>
      </c>
      <c r="AQ77" s="317" t="str">
        <f t="shared" si="56"/>
        <v>Kém</v>
      </c>
      <c r="AR77" s="176">
        <f t="shared" si="57"/>
        <v>10</v>
      </c>
      <c r="AS77" s="176">
        <f t="shared" si="58"/>
        <v>32</v>
      </c>
      <c r="AT77" s="307" t="str">
        <f t="shared" si="59"/>
        <v>Thôi học</v>
      </c>
      <c r="AU77" s="315"/>
      <c r="AV77" s="315"/>
      <c r="AW77" s="315"/>
      <c r="AX77" s="315"/>
      <c r="AY77" s="315"/>
      <c r="AZ77" s="315"/>
      <c r="BA77" s="315"/>
      <c r="BB77" s="315"/>
      <c r="BC77" s="315"/>
      <c r="BD77" s="315"/>
      <c r="BE77" s="315"/>
      <c r="BF77" s="315"/>
      <c r="BG77" s="315"/>
      <c r="BH77" s="315"/>
      <c r="BI77" s="315"/>
      <c r="BJ77" s="315"/>
      <c r="BK77" s="315"/>
      <c r="BL77" s="315"/>
      <c r="BM77" s="316">
        <f t="shared" si="60"/>
        <v>0</v>
      </c>
      <c r="BN77" s="315">
        <f t="shared" si="61"/>
        <v>0</v>
      </c>
      <c r="BO77" s="318" t="str">
        <f t="shared" si="62"/>
        <v>Kém</v>
      </c>
      <c r="BP77" s="319">
        <f t="shared" si="63"/>
        <v>9</v>
      </c>
      <c r="BQ77" s="315"/>
      <c r="BR77" s="315"/>
      <c r="BS77" s="315"/>
      <c r="BT77" s="315"/>
      <c r="BU77" s="315"/>
      <c r="BV77" s="315"/>
      <c r="BW77" s="315"/>
      <c r="BX77" s="315"/>
      <c r="BY77" s="315"/>
      <c r="BZ77" s="315"/>
      <c r="CA77" s="315"/>
      <c r="CB77" s="315"/>
      <c r="CC77" s="315"/>
      <c r="CD77" s="315"/>
      <c r="CE77" s="315"/>
      <c r="CF77" s="315"/>
      <c r="CG77" s="315"/>
      <c r="CH77" s="315"/>
      <c r="CI77" s="316">
        <f t="shared" si="64"/>
        <v>0</v>
      </c>
      <c r="CJ77" s="315">
        <f t="shared" si="65"/>
        <v>0</v>
      </c>
      <c r="CK77" s="318" t="str">
        <f t="shared" si="66"/>
        <v>Kém</v>
      </c>
      <c r="CL77" s="315">
        <f t="shared" si="67"/>
        <v>0</v>
      </c>
      <c r="CM77" s="318" t="str">
        <f t="shared" si="68"/>
        <v>Kém</v>
      </c>
      <c r="CN77" s="315">
        <f t="shared" si="69"/>
        <v>1.1</v>
      </c>
      <c r="CO77" s="319">
        <f t="shared" si="70"/>
        <v>28</v>
      </c>
      <c r="CP77" s="315" t="str">
        <f t="shared" si="71"/>
        <v>Thôi học</v>
      </c>
      <c r="CQ77" s="315"/>
      <c r="CR77" s="315"/>
      <c r="CS77" s="315"/>
      <c r="CT77" s="315"/>
      <c r="CU77" s="315"/>
      <c r="CV77" s="315"/>
      <c r="CW77" s="315">
        <f t="shared" si="72"/>
        <v>0</v>
      </c>
      <c r="CX77" s="315">
        <f t="shared" si="73"/>
        <v>0.6</v>
      </c>
      <c r="CY77" s="316" t="str">
        <f t="shared" si="74"/>
        <v>Chưa TN</v>
      </c>
    </row>
    <row r="78" spans="1:103" ht="15.75" customHeight="1">
      <c r="A78" s="81">
        <v>48</v>
      </c>
      <c r="B78" s="244" t="s">
        <v>222</v>
      </c>
      <c r="C78" s="245" t="s">
        <v>221</v>
      </c>
      <c r="D78" s="253">
        <v>34470</v>
      </c>
      <c r="E78" s="246" t="s">
        <v>72</v>
      </c>
      <c r="F78" s="247" t="s">
        <v>186</v>
      </c>
      <c r="G78" s="56" t="s">
        <v>71</v>
      </c>
      <c r="H78" s="183">
        <v>2.5</v>
      </c>
      <c r="I78" s="183"/>
      <c r="J78" s="183"/>
      <c r="K78" s="183" t="s">
        <v>335</v>
      </c>
      <c r="L78" s="183"/>
      <c r="M78" s="172" t="s">
        <v>335</v>
      </c>
      <c r="N78" s="172"/>
      <c r="O78" s="172" t="s">
        <v>335</v>
      </c>
      <c r="P78" s="172"/>
      <c r="Q78" s="172" t="s">
        <v>337</v>
      </c>
      <c r="R78" s="173">
        <f t="shared" si="47"/>
        <v>15</v>
      </c>
      <c r="S78" s="172">
        <f t="shared" si="48"/>
        <v>0.5357142857142857</v>
      </c>
      <c r="T78" s="174" t="str">
        <f t="shared" si="49"/>
        <v>Kém</v>
      </c>
      <c r="U78" s="365">
        <f t="shared" si="50"/>
        <v>5</v>
      </c>
      <c r="V78" s="365">
        <f t="shared" si="51"/>
        <v>28</v>
      </c>
      <c r="W78" s="172"/>
      <c r="X78" s="172" t="s">
        <v>337</v>
      </c>
      <c r="Y78" s="172"/>
      <c r="Z78" s="172"/>
      <c r="AA78" s="172"/>
      <c r="AB78" s="172"/>
      <c r="AC78" s="172"/>
      <c r="AD78" s="272" t="s">
        <v>337</v>
      </c>
      <c r="AE78" s="172"/>
      <c r="AF78" s="172"/>
      <c r="AG78" s="172"/>
      <c r="AH78" s="272" t="s">
        <v>337</v>
      </c>
      <c r="AI78" s="172"/>
      <c r="AJ78" s="172"/>
      <c r="AK78" s="172"/>
      <c r="AL78" s="172" t="s">
        <v>335</v>
      </c>
      <c r="AM78" s="173">
        <f t="shared" si="52"/>
        <v>0</v>
      </c>
      <c r="AN78" s="172">
        <f t="shared" si="53"/>
        <v>0</v>
      </c>
      <c r="AO78" s="174" t="str">
        <f t="shared" si="54"/>
        <v>Kém</v>
      </c>
      <c r="AP78" s="172">
        <f t="shared" si="55"/>
        <v>0.29411764705882354</v>
      </c>
      <c r="AQ78" s="174" t="str">
        <f t="shared" si="56"/>
        <v>Kém</v>
      </c>
      <c r="AR78" s="365">
        <f t="shared" si="57"/>
        <v>13</v>
      </c>
      <c r="AS78" s="365">
        <f t="shared" si="58"/>
        <v>51</v>
      </c>
      <c r="AT78" s="81" t="str">
        <f t="shared" si="59"/>
        <v>Thôi học</v>
      </c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3">
        <f t="shared" si="60"/>
        <v>0</v>
      </c>
      <c r="BN78" s="172">
        <f t="shared" si="61"/>
        <v>0</v>
      </c>
      <c r="BO78" s="177" t="str">
        <f t="shared" si="62"/>
        <v>Kém</v>
      </c>
      <c r="BP78" s="366">
        <f t="shared" si="63"/>
        <v>9</v>
      </c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3">
        <f t="shared" si="64"/>
        <v>0</v>
      </c>
      <c r="CJ78" s="172">
        <f t="shared" si="65"/>
        <v>0</v>
      </c>
      <c r="CK78" s="177" t="str">
        <f t="shared" si="66"/>
        <v>Kém</v>
      </c>
      <c r="CL78" s="172">
        <f t="shared" si="67"/>
        <v>0</v>
      </c>
      <c r="CM78" s="177" t="str">
        <f t="shared" si="68"/>
        <v>Kém</v>
      </c>
      <c r="CN78" s="172">
        <f t="shared" si="69"/>
        <v>0.1</v>
      </c>
      <c r="CO78" s="366">
        <f t="shared" si="70"/>
        <v>31</v>
      </c>
      <c r="CP78" s="172" t="str">
        <f t="shared" si="71"/>
        <v>Thôi học</v>
      </c>
      <c r="CQ78" s="172"/>
      <c r="CR78" s="172"/>
      <c r="CS78" s="172"/>
      <c r="CT78" s="172"/>
      <c r="CU78" s="172"/>
      <c r="CV78" s="172"/>
      <c r="CW78" s="172">
        <f t="shared" si="72"/>
        <v>0</v>
      </c>
      <c r="CX78" s="172">
        <f t="shared" si="73"/>
        <v>0.1</v>
      </c>
      <c r="CY78" s="173" t="str">
        <f t="shared" si="74"/>
        <v>Chưa TN</v>
      </c>
    </row>
    <row r="79" spans="1:103" s="75" customFormat="1" ht="15.75" customHeight="1">
      <c r="A79" s="81">
        <v>49</v>
      </c>
      <c r="B79" s="308" t="s">
        <v>235</v>
      </c>
      <c r="C79" s="309" t="s">
        <v>172</v>
      </c>
      <c r="D79" s="310">
        <v>33705</v>
      </c>
      <c r="E79" s="311" t="s">
        <v>72</v>
      </c>
      <c r="F79" s="312" t="s">
        <v>186</v>
      </c>
      <c r="G79" s="313" t="s">
        <v>71</v>
      </c>
      <c r="H79" s="314"/>
      <c r="I79" s="314" t="s">
        <v>335</v>
      </c>
      <c r="J79" s="314"/>
      <c r="K79" s="314" t="s">
        <v>335</v>
      </c>
      <c r="L79" s="314">
        <v>3.8</v>
      </c>
      <c r="M79" s="315"/>
      <c r="N79" s="315"/>
      <c r="O79" s="315" t="s">
        <v>335</v>
      </c>
      <c r="P79" s="315"/>
      <c r="Q79" s="315" t="s">
        <v>337</v>
      </c>
      <c r="R79" s="316">
        <f t="shared" si="47"/>
        <v>15.2</v>
      </c>
      <c r="S79" s="315">
        <f t="shared" si="48"/>
        <v>0.5428571428571428</v>
      </c>
      <c r="T79" s="317" t="str">
        <f t="shared" si="49"/>
        <v>Kém</v>
      </c>
      <c r="U79" s="176">
        <f t="shared" si="50"/>
        <v>5</v>
      </c>
      <c r="V79" s="176">
        <f t="shared" si="51"/>
        <v>28</v>
      </c>
      <c r="W79" s="315"/>
      <c r="X79" s="315" t="s">
        <v>337</v>
      </c>
      <c r="Y79" s="315"/>
      <c r="Z79" s="315"/>
      <c r="AA79" s="315"/>
      <c r="AB79" s="315"/>
      <c r="AC79" s="315"/>
      <c r="AD79" s="327" t="s">
        <v>337</v>
      </c>
      <c r="AE79" s="315"/>
      <c r="AF79" s="315"/>
      <c r="AG79" s="315"/>
      <c r="AH79" s="327" t="s">
        <v>337</v>
      </c>
      <c r="AI79" s="315"/>
      <c r="AJ79" s="315"/>
      <c r="AK79" s="315"/>
      <c r="AL79" s="315" t="s">
        <v>335</v>
      </c>
      <c r="AM79" s="316">
        <f t="shared" si="52"/>
        <v>0</v>
      </c>
      <c r="AN79" s="315">
        <f t="shared" si="53"/>
        <v>0</v>
      </c>
      <c r="AO79" s="317" t="str">
        <f t="shared" si="54"/>
        <v>Kém</v>
      </c>
      <c r="AP79" s="315">
        <f t="shared" si="55"/>
        <v>0.2980392156862745</v>
      </c>
      <c r="AQ79" s="317" t="str">
        <f t="shared" si="56"/>
        <v>Kém</v>
      </c>
      <c r="AR79" s="176">
        <f t="shared" si="57"/>
        <v>13</v>
      </c>
      <c r="AS79" s="176">
        <f t="shared" si="58"/>
        <v>51</v>
      </c>
      <c r="AT79" s="307" t="str">
        <f t="shared" si="59"/>
        <v>Thôi học</v>
      </c>
      <c r="AU79" s="315"/>
      <c r="AV79" s="315"/>
      <c r="AW79" s="315"/>
      <c r="AX79" s="315"/>
      <c r="AY79" s="315"/>
      <c r="AZ79" s="315"/>
      <c r="BA79" s="315"/>
      <c r="BB79" s="315"/>
      <c r="BC79" s="315"/>
      <c r="BD79" s="315"/>
      <c r="BE79" s="315"/>
      <c r="BF79" s="315"/>
      <c r="BG79" s="315"/>
      <c r="BH79" s="315"/>
      <c r="BI79" s="315"/>
      <c r="BJ79" s="315"/>
      <c r="BK79" s="315"/>
      <c r="BL79" s="315"/>
      <c r="BM79" s="316">
        <f t="shared" si="60"/>
        <v>0</v>
      </c>
      <c r="BN79" s="315">
        <f t="shared" si="61"/>
        <v>0</v>
      </c>
      <c r="BO79" s="318" t="str">
        <f t="shared" si="62"/>
        <v>Kém</v>
      </c>
      <c r="BP79" s="319">
        <f t="shared" si="63"/>
        <v>9</v>
      </c>
      <c r="BQ79" s="315"/>
      <c r="BR79" s="315"/>
      <c r="BS79" s="315"/>
      <c r="BT79" s="315"/>
      <c r="BU79" s="315"/>
      <c r="BV79" s="315"/>
      <c r="BW79" s="315"/>
      <c r="BX79" s="315"/>
      <c r="BY79" s="315"/>
      <c r="BZ79" s="315"/>
      <c r="CA79" s="315"/>
      <c r="CB79" s="315"/>
      <c r="CC79" s="315"/>
      <c r="CD79" s="315"/>
      <c r="CE79" s="315"/>
      <c r="CF79" s="315"/>
      <c r="CG79" s="315"/>
      <c r="CH79" s="315"/>
      <c r="CI79" s="316">
        <f t="shared" si="64"/>
        <v>0</v>
      </c>
      <c r="CJ79" s="315">
        <f t="shared" si="65"/>
        <v>0</v>
      </c>
      <c r="CK79" s="318" t="str">
        <f t="shared" si="66"/>
        <v>Kém</v>
      </c>
      <c r="CL79" s="315">
        <f t="shared" si="67"/>
        <v>0</v>
      </c>
      <c r="CM79" s="318" t="str">
        <f t="shared" si="68"/>
        <v>Kém</v>
      </c>
      <c r="CN79" s="315">
        <f t="shared" si="69"/>
        <v>0.1</v>
      </c>
      <c r="CO79" s="319">
        <f t="shared" si="70"/>
        <v>31</v>
      </c>
      <c r="CP79" s="315" t="str">
        <f t="shared" si="71"/>
        <v>Thôi học</v>
      </c>
      <c r="CQ79" s="315"/>
      <c r="CR79" s="315"/>
      <c r="CS79" s="315"/>
      <c r="CT79" s="315"/>
      <c r="CU79" s="315"/>
      <c r="CV79" s="315"/>
      <c r="CW79" s="315">
        <f t="shared" si="72"/>
        <v>0</v>
      </c>
      <c r="CX79" s="315">
        <f t="shared" si="73"/>
        <v>0.1</v>
      </c>
      <c r="CY79" s="316" t="str">
        <f t="shared" si="74"/>
        <v>Chưa TN</v>
      </c>
    </row>
    <row r="80" spans="1:103" s="75" customFormat="1" ht="15.75" customHeight="1">
      <c r="A80" s="81">
        <v>50</v>
      </c>
      <c r="B80" s="308" t="s">
        <v>254</v>
      </c>
      <c r="C80" s="309" t="s">
        <v>84</v>
      </c>
      <c r="D80" s="310">
        <v>34320</v>
      </c>
      <c r="E80" s="311" t="s">
        <v>72</v>
      </c>
      <c r="F80" s="312" t="s">
        <v>186</v>
      </c>
      <c r="G80" s="313"/>
      <c r="H80" s="314">
        <v>2.7</v>
      </c>
      <c r="I80" s="314"/>
      <c r="J80" s="314">
        <v>5.3</v>
      </c>
      <c r="K80" s="314"/>
      <c r="L80" s="314">
        <v>3.3</v>
      </c>
      <c r="M80" s="315"/>
      <c r="N80" s="315">
        <v>5</v>
      </c>
      <c r="O80" s="315"/>
      <c r="P80" s="315"/>
      <c r="Q80" s="315" t="s">
        <v>337</v>
      </c>
      <c r="R80" s="316">
        <f t="shared" si="47"/>
        <v>96.8</v>
      </c>
      <c r="S80" s="315">
        <f t="shared" si="48"/>
        <v>3.457142857142857</v>
      </c>
      <c r="T80" s="317" t="str">
        <f t="shared" si="49"/>
        <v>Kém</v>
      </c>
      <c r="U80" s="176">
        <f t="shared" si="50"/>
        <v>3</v>
      </c>
      <c r="V80" s="176">
        <f t="shared" si="51"/>
        <v>15</v>
      </c>
      <c r="W80" s="315"/>
      <c r="X80" s="315" t="s">
        <v>337</v>
      </c>
      <c r="Y80" s="315"/>
      <c r="Z80" s="315"/>
      <c r="AA80" s="315"/>
      <c r="AB80" s="315"/>
      <c r="AC80" s="315"/>
      <c r="AD80" s="327" t="s">
        <v>337</v>
      </c>
      <c r="AE80" s="315"/>
      <c r="AF80" s="315"/>
      <c r="AG80" s="315"/>
      <c r="AH80" s="327" t="s">
        <v>337</v>
      </c>
      <c r="AI80" s="315"/>
      <c r="AJ80" s="315"/>
      <c r="AK80" s="315"/>
      <c r="AL80" s="315" t="s">
        <v>335</v>
      </c>
      <c r="AM80" s="316">
        <f t="shared" si="52"/>
        <v>0</v>
      </c>
      <c r="AN80" s="315">
        <f t="shared" si="53"/>
        <v>0</v>
      </c>
      <c r="AO80" s="317" t="str">
        <f t="shared" si="54"/>
        <v>Kém</v>
      </c>
      <c r="AP80" s="315">
        <f t="shared" si="55"/>
        <v>1.8980392156862744</v>
      </c>
      <c r="AQ80" s="317" t="str">
        <f t="shared" si="56"/>
        <v>Kém</v>
      </c>
      <c r="AR80" s="176">
        <f t="shared" si="57"/>
        <v>11</v>
      </c>
      <c r="AS80" s="176">
        <f t="shared" si="58"/>
        <v>38</v>
      </c>
      <c r="AT80" s="307" t="str">
        <f t="shared" si="59"/>
        <v>Thôi học</v>
      </c>
      <c r="AU80" s="315"/>
      <c r="AV80" s="315"/>
      <c r="AW80" s="315"/>
      <c r="AX80" s="315"/>
      <c r="AY80" s="315"/>
      <c r="AZ80" s="315"/>
      <c r="BA80" s="315"/>
      <c r="BB80" s="315"/>
      <c r="BC80" s="315"/>
      <c r="BD80" s="315"/>
      <c r="BE80" s="315"/>
      <c r="BF80" s="315"/>
      <c r="BG80" s="315"/>
      <c r="BH80" s="315"/>
      <c r="BI80" s="315"/>
      <c r="BJ80" s="315"/>
      <c r="BK80" s="315"/>
      <c r="BL80" s="315"/>
      <c r="BM80" s="316">
        <f t="shared" si="60"/>
        <v>0</v>
      </c>
      <c r="BN80" s="315">
        <f t="shared" si="61"/>
        <v>0</v>
      </c>
      <c r="BO80" s="318" t="str">
        <f t="shared" si="62"/>
        <v>Kém</v>
      </c>
      <c r="BP80" s="319">
        <f t="shared" si="63"/>
        <v>9</v>
      </c>
      <c r="BQ80" s="315"/>
      <c r="BR80" s="315"/>
      <c r="BS80" s="315"/>
      <c r="BT80" s="315"/>
      <c r="BU80" s="315"/>
      <c r="BV80" s="315"/>
      <c r="BW80" s="315"/>
      <c r="BX80" s="315"/>
      <c r="BY80" s="315"/>
      <c r="BZ80" s="315"/>
      <c r="CA80" s="315"/>
      <c r="CB80" s="315"/>
      <c r="CC80" s="315"/>
      <c r="CD80" s="315"/>
      <c r="CE80" s="315"/>
      <c r="CF80" s="315"/>
      <c r="CG80" s="315"/>
      <c r="CH80" s="315"/>
      <c r="CI80" s="316">
        <f t="shared" si="64"/>
        <v>0</v>
      </c>
      <c r="CJ80" s="315">
        <f t="shared" si="65"/>
        <v>0</v>
      </c>
      <c r="CK80" s="318" t="str">
        <f t="shared" si="66"/>
        <v>Kém</v>
      </c>
      <c r="CL80" s="315">
        <f t="shared" si="67"/>
        <v>0</v>
      </c>
      <c r="CM80" s="318" t="str">
        <f t="shared" si="68"/>
        <v>Kém</v>
      </c>
      <c r="CN80" s="315">
        <f t="shared" si="69"/>
        <v>0.8</v>
      </c>
      <c r="CO80" s="319">
        <f t="shared" si="70"/>
        <v>29</v>
      </c>
      <c r="CP80" s="315" t="str">
        <f t="shared" si="71"/>
        <v>Thôi học</v>
      </c>
      <c r="CQ80" s="315"/>
      <c r="CR80" s="315"/>
      <c r="CS80" s="315"/>
      <c r="CT80" s="315"/>
      <c r="CU80" s="315"/>
      <c r="CV80" s="315"/>
      <c r="CW80" s="315">
        <f t="shared" si="72"/>
        <v>0</v>
      </c>
      <c r="CX80" s="315">
        <f t="shared" si="73"/>
        <v>0.4</v>
      </c>
      <c r="CY80" s="316" t="str">
        <f t="shared" si="74"/>
        <v>Chưa TN</v>
      </c>
    </row>
    <row r="81" spans="1:103" s="75" customFormat="1" ht="15.75" customHeight="1">
      <c r="A81" s="81">
        <v>51</v>
      </c>
      <c r="B81" s="308" t="s">
        <v>262</v>
      </c>
      <c r="C81" s="309" t="s">
        <v>263</v>
      </c>
      <c r="D81" s="310">
        <v>34556</v>
      </c>
      <c r="E81" s="311" t="s">
        <v>72</v>
      </c>
      <c r="F81" s="312" t="s">
        <v>249</v>
      </c>
      <c r="G81" s="313"/>
      <c r="H81" s="314">
        <v>5.5</v>
      </c>
      <c r="I81" s="314"/>
      <c r="J81" s="314">
        <v>4.9</v>
      </c>
      <c r="K81" s="314"/>
      <c r="L81" s="314">
        <v>5.8</v>
      </c>
      <c r="M81" s="315"/>
      <c r="N81" s="315">
        <v>5.2</v>
      </c>
      <c r="O81" s="315"/>
      <c r="P81" s="315">
        <v>8</v>
      </c>
      <c r="Q81" s="315"/>
      <c r="R81" s="316">
        <f t="shared" si="47"/>
        <v>161.4</v>
      </c>
      <c r="S81" s="315">
        <f t="shared" si="48"/>
        <v>5.764285714285714</v>
      </c>
      <c r="T81" s="317" t="str">
        <f t="shared" si="49"/>
        <v>Trung bình</v>
      </c>
      <c r="U81" s="176">
        <f t="shared" si="50"/>
        <v>1</v>
      </c>
      <c r="V81" s="176">
        <f t="shared" si="51"/>
        <v>8</v>
      </c>
      <c r="W81" s="315"/>
      <c r="X81" s="315" t="s">
        <v>337</v>
      </c>
      <c r="Y81" s="315"/>
      <c r="Z81" s="315"/>
      <c r="AA81" s="315"/>
      <c r="AB81" s="315"/>
      <c r="AC81" s="315"/>
      <c r="AD81" s="315" t="s">
        <v>335</v>
      </c>
      <c r="AE81" s="315"/>
      <c r="AF81" s="315"/>
      <c r="AG81" s="315"/>
      <c r="AH81" s="315" t="s">
        <v>335</v>
      </c>
      <c r="AI81" s="315"/>
      <c r="AJ81" s="315"/>
      <c r="AK81" s="315"/>
      <c r="AL81" s="315" t="s">
        <v>335</v>
      </c>
      <c r="AM81" s="316">
        <f t="shared" si="52"/>
        <v>0</v>
      </c>
      <c r="AN81" s="315">
        <f t="shared" si="53"/>
        <v>0</v>
      </c>
      <c r="AO81" s="317" t="str">
        <f t="shared" si="54"/>
        <v>Kém</v>
      </c>
      <c r="AP81" s="315">
        <f t="shared" si="55"/>
        <v>3.1647058823529415</v>
      </c>
      <c r="AQ81" s="317" t="str">
        <f t="shared" si="56"/>
        <v>Kém</v>
      </c>
      <c r="AR81" s="176">
        <f t="shared" si="57"/>
        <v>9</v>
      </c>
      <c r="AS81" s="176">
        <f t="shared" si="58"/>
        <v>31</v>
      </c>
      <c r="AT81" s="307" t="str">
        <f t="shared" si="59"/>
        <v>Thôi học</v>
      </c>
      <c r="AU81" s="315"/>
      <c r="AV81" s="315"/>
      <c r="AW81" s="315"/>
      <c r="AX81" s="315"/>
      <c r="AY81" s="315"/>
      <c r="AZ81" s="315"/>
      <c r="BA81" s="315"/>
      <c r="BB81" s="315"/>
      <c r="BC81" s="315"/>
      <c r="BD81" s="315"/>
      <c r="BE81" s="315"/>
      <c r="BF81" s="315"/>
      <c r="BG81" s="315"/>
      <c r="BH81" s="315"/>
      <c r="BI81" s="315"/>
      <c r="BJ81" s="315"/>
      <c r="BK81" s="315"/>
      <c r="BL81" s="315"/>
      <c r="BM81" s="316">
        <f t="shared" si="60"/>
        <v>0</v>
      </c>
      <c r="BN81" s="315">
        <f t="shared" si="61"/>
        <v>0</v>
      </c>
      <c r="BO81" s="318" t="str">
        <f t="shared" si="62"/>
        <v>Kém</v>
      </c>
      <c r="BP81" s="319">
        <f t="shared" si="63"/>
        <v>9</v>
      </c>
      <c r="BQ81" s="315"/>
      <c r="BR81" s="315"/>
      <c r="BS81" s="315"/>
      <c r="BT81" s="315"/>
      <c r="BU81" s="315"/>
      <c r="BV81" s="315"/>
      <c r="BW81" s="315"/>
      <c r="BX81" s="315"/>
      <c r="BY81" s="315"/>
      <c r="BZ81" s="315"/>
      <c r="CA81" s="315"/>
      <c r="CB81" s="315"/>
      <c r="CC81" s="315"/>
      <c r="CD81" s="315"/>
      <c r="CE81" s="315"/>
      <c r="CF81" s="315"/>
      <c r="CG81" s="315"/>
      <c r="CH81" s="315"/>
      <c r="CI81" s="316">
        <f t="shared" si="64"/>
        <v>0</v>
      </c>
      <c r="CJ81" s="315">
        <f t="shared" si="65"/>
        <v>0</v>
      </c>
      <c r="CK81" s="318" t="str">
        <f t="shared" si="66"/>
        <v>Kém</v>
      </c>
      <c r="CL81" s="315">
        <f t="shared" si="67"/>
        <v>0</v>
      </c>
      <c r="CM81" s="318" t="str">
        <f t="shared" si="68"/>
        <v>Kém</v>
      </c>
      <c r="CN81" s="315">
        <f t="shared" si="69"/>
        <v>1.4</v>
      </c>
      <c r="CO81" s="319">
        <f t="shared" si="70"/>
        <v>27</v>
      </c>
      <c r="CP81" s="315" t="str">
        <f t="shared" si="71"/>
        <v>Thôi học</v>
      </c>
      <c r="CQ81" s="315"/>
      <c r="CR81" s="315"/>
      <c r="CS81" s="315"/>
      <c r="CT81" s="315"/>
      <c r="CU81" s="315"/>
      <c r="CV81" s="315"/>
      <c r="CW81" s="315">
        <f t="shared" si="72"/>
        <v>0</v>
      </c>
      <c r="CX81" s="315">
        <f t="shared" si="73"/>
        <v>0.7</v>
      </c>
      <c r="CY81" s="316" t="str">
        <f t="shared" si="74"/>
        <v>Chưa TN</v>
      </c>
    </row>
    <row r="82" spans="1:103" ht="15.75" customHeight="1">
      <c r="A82" s="81">
        <v>42</v>
      </c>
      <c r="B82" s="255" t="s">
        <v>342</v>
      </c>
      <c r="C82" s="256" t="s">
        <v>68</v>
      </c>
      <c r="D82" s="257">
        <v>34069</v>
      </c>
      <c r="E82" s="325"/>
      <c r="F82" s="326"/>
      <c r="G82" s="270"/>
      <c r="H82" s="271"/>
      <c r="I82" s="172" t="s">
        <v>337</v>
      </c>
      <c r="J82" s="271"/>
      <c r="K82" s="172" t="s">
        <v>337</v>
      </c>
      <c r="L82" s="271"/>
      <c r="M82" s="172" t="s">
        <v>337</v>
      </c>
      <c r="N82" s="272"/>
      <c r="O82" s="172" t="s">
        <v>337</v>
      </c>
      <c r="P82" s="272"/>
      <c r="Q82" s="172" t="s">
        <v>337</v>
      </c>
      <c r="R82" s="173">
        <f t="shared" si="47"/>
        <v>0</v>
      </c>
      <c r="S82" s="172">
        <f t="shared" si="48"/>
        <v>0</v>
      </c>
      <c r="T82" s="174" t="str">
        <f t="shared" si="49"/>
        <v>Kém</v>
      </c>
      <c r="U82" s="175">
        <f t="shared" si="50"/>
        <v>5</v>
      </c>
      <c r="V82" s="176">
        <f t="shared" si="51"/>
        <v>28</v>
      </c>
      <c r="W82" s="272">
        <v>3</v>
      </c>
      <c r="X82" s="272">
        <v>2.5</v>
      </c>
      <c r="Y82" s="272">
        <v>5.3</v>
      </c>
      <c r="Z82" s="272"/>
      <c r="AA82" s="272">
        <v>5</v>
      </c>
      <c r="AB82" s="272"/>
      <c r="AC82" s="272">
        <v>5</v>
      </c>
      <c r="AD82" s="272"/>
      <c r="AE82" s="272">
        <v>5</v>
      </c>
      <c r="AF82" s="272"/>
      <c r="AG82" s="272">
        <v>6.2</v>
      </c>
      <c r="AH82" s="272"/>
      <c r="AI82" s="272">
        <v>5.5</v>
      </c>
      <c r="AJ82" s="272">
        <v>3.5</v>
      </c>
      <c r="AK82" s="272"/>
      <c r="AL82" s="272" t="s">
        <v>337</v>
      </c>
      <c r="AM82" s="173">
        <f t="shared" si="52"/>
        <v>94.69999999999999</v>
      </c>
      <c r="AN82" s="172">
        <f t="shared" si="53"/>
        <v>4.117391304347826</v>
      </c>
      <c r="AO82" s="174" t="str">
        <f t="shared" si="54"/>
        <v>Yếu</v>
      </c>
      <c r="AP82" s="172">
        <f t="shared" si="55"/>
        <v>1.856862745098039</v>
      </c>
      <c r="AQ82" s="174" t="str">
        <f t="shared" si="56"/>
        <v>Kém</v>
      </c>
      <c r="AR82" s="175">
        <f t="shared" si="57"/>
        <v>7</v>
      </c>
      <c r="AS82" s="176">
        <f t="shared" si="58"/>
        <v>35</v>
      </c>
      <c r="AT82" s="81" t="str">
        <f t="shared" si="59"/>
        <v>Thôi học</v>
      </c>
      <c r="AU82" s="272">
        <v>8</v>
      </c>
      <c r="AV82" s="272"/>
      <c r="AW82" s="272"/>
      <c r="AX82" s="272"/>
      <c r="AY82" s="172"/>
      <c r="AZ82" s="272"/>
      <c r="BA82" s="272"/>
      <c r="BB82" s="272"/>
      <c r="BC82" s="172"/>
      <c r="BD82" s="272"/>
      <c r="BE82" s="272"/>
      <c r="BF82" s="272"/>
      <c r="BG82" s="272"/>
      <c r="BH82" s="272"/>
      <c r="BI82" s="272"/>
      <c r="BJ82" s="272"/>
      <c r="BK82" s="172"/>
      <c r="BL82" s="272"/>
      <c r="BM82" s="273"/>
      <c r="BN82" s="272"/>
      <c r="BO82" s="274"/>
      <c r="BP82" s="275"/>
      <c r="BQ82" s="272"/>
      <c r="BR82" s="272"/>
      <c r="BS82" s="272"/>
      <c r="BT82" s="272"/>
      <c r="BU82" s="272"/>
      <c r="BV82" s="272"/>
      <c r="BW82" s="272"/>
      <c r="BX82" s="272"/>
      <c r="BY82" s="272"/>
      <c r="BZ82" s="272"/>
      <c r="CA82" s="272"/>
      <c r="CB82" s="272"/>
      <c r="CC82" s="272"/>
      <c r="CD82" s="272"/>
      <c r="CE82" s="272"/>
      <c r="CF82" s="272"/>
      <c r="CG82" s="272"/>
      <c r="CH82" s="272"/>
      <c r="CI82" s="273"/>
      <c r="CJ82" s="272"/>
      <c r="CK82" s="274"/>
      <c r="CL82" s="272"/>
      <c r="CM82" s="274"/>
      <c r="CN82" s="272"/>
      <c r="CO82" s="275"/>
      <c r="CP82" s="272"/>
      <c r="CQ82" s="272"/>
      <c r="CR82" s="272"/>
      <c r="CS82" s="272"/>
      <c r="CT82" s="272"/>
      <c r="CU82" s="272"/>
      <c r="CV82" s="272"/>
      <c r="CW82" s="272"/>
      <c r="CX82" s="272"/>
      <c r="CY82" s="273"/>
    </row>
    <row r="83" spans="1:103" s="75" customFormat="1" ht="15.75" customHeight="1">
      <c r="A83" s="81">
        <v>43</v>
      </c>
      <c r="B83" s="328" t="s">
        <v>333</v>
      </c>
      <c r="C83" s="329" t="s">
        <v>194</v>
      </c>
      <c r="D83" s="330">
        <v>33012</v>
      </c>
      <c r="E83" s="331"/>
      <c r="F83" s="332"/>
      <c r="G83" s="333"/>
      <c r="H83" s="334">
        <v>2.6</v>
      </c>
      <c r="I83" s="334"/>
      <c r="J83" s="334"/>
      <c r="K83" s="334" t="s">
        <v>337</v>
      </c>
      <c r="L83" s="334">
        <v>5.2</v>
      </c>
      <c r="M83" s="327"/>
      <c r="N83" s="327"/>
      <c r="O83" s="315" t="s">
        <v>337</v>
      </c>
      <c r="P83" s="327"/>
      <c r="Q83" s="315" t="s">
        <v>337</v>
      </c>
      <c r="R83" s="316">
        <f>P83*P$5+N83*N$5+L83*L$5+J83*J$5+H83*H$5</f>
        <v>36.400000000000006</v>
      </c>
      <c r="S83" s="315">
        <f>R83/R$5</f>
        <v>1.3000000000000003</v>
      </c>
      <c r="T83" s="317" t="str">
        <f>IF(S83&gt;=8.95,"Xuất sắc",IF(S83&gt;=7.95,"Giỏi",IF(S83&gt;=6.95,"Khá",IF(S83&gt;=5.95,"TB khá",IF(S83&gt;=4.95,"Trung bình",IF(S83&gt;=3.95,"Yếu",IF(S83&lt;3.95,"Kém")))))))</f>
        <v>Kém</v>
      </c>
      <c r="U83" s="176">
        <f>SUM((IF(H83&gt;=5,0,1)),(IF(J83&gt;=5,0,1)),(IF(L83&gt;=5,0,1)),(IF(N83&gt;=5,0,1)),(IF(P83&gt;=5,0,1)))</f>
        <v>4</v>
      </c>
      <c r="V83" s="176">
        <f>SUM((IF(H83&gt;=5,0,$H$5)),(IF(J83&gt;=5,0,$J$5)),(IF(N83&gt;=5,0,$N$5)),(IF(L83&gt;=5,0,$L$5)),(IF(P83&gt;=5,0,$P$5)))</f>
        <v>24</v>
      </c>
      <c r="W83" s="327"/>
      <c r="X83" s="315" t="s">
        <v>337</v>
      </c>
      <c r="Y83" s="327"/>
      <c r="Z83" s="327"/>
      <c r="AA83" s="327"/>
      <c r="AB83" s="327"/>
      <c r="AC83" s="327"/>
      <c r="AD83" s="327" t="s">
        <v>337</v>
      </c>
      <c r="AE83" s="327"/>
      <c r="AF83" s="327"/>
      <c r="AG83" s="327"/>
      <c r="AH83" s="327" t="s">
        <v>337</v>
      </c>
      <c r="AI83" s="327"/>
      <c r="AJ83" s="327"/>
      <c r="AK83" s="327"/>
      <c r="AL83" s="327" t="s">
        <v>335</v>
      </c>
      <c r="AM83" s="316">
        <f>AK83*AK$5+AI83*AI$5+AG83*AG$5+AE83*AE$5+AC83*AC$5+AA83*AA$5+Y83*Y$5+W83*W$5</f>
        <v>0</v>
      </c>
      <c r="AN83" s="315">
        <f>AM83/AM$5</f>
        <v>0</v>
      </c>
      <c r="AO83" s="317" t="str">
        <f>IF(AN83&gt;=8.95,"Xuất sắc",IF(AN83&gt;=7.95,"Giỏi",IF(AN83&gt;=6.95,"Khá",IF(AN83&gt;=5.95,"TB khá",IF(AN83&gt;=4.95,"Trung bình",IF(AN83&gt;=3.95,"Yếu",IF(AN83&lt;3.95,"Kém")))))))</f>
        <v>Kém</v>
      </c>
      <c r="AP83" s="315">
        <f>(AM83+R83)/AP$5</f>
        <v>0.7137254901960786</v>
      </c>
      <c r="AQ83" s="317" t="str">
        <f>IF(AP83&gt;=8.95,"Xuất sắc",IF(AP83&gt;=7.95,"Giỏi",IF(AP83&gt;=6.95,"Khá",IF(AP83&gt;=5.95,"TB khá",IF(AP83&gt;=4.95,"Trung bình",IF(AP83&gt;=3.95,"Yếu",IF(AP83&lt;3.95,"Kém")))))))</f>
        <v>Kém</v>
      </c>
      <c r="AR83" s="176">
        <f>U83+SUM((IF(W83&gt;=5,0,1)),(IF(Y83&gt;=5,0,1)),(IF(AA83&gt;=5,0,1)),(IF(AC83&gt;=5,0,1)),(IF(AE83&gt;=5,0,1)),(IF(AG83&gt;=5,0,1)),(IF(AI83&gt;=5,0,1)),(IF(AK83&gt;=5,0,1)))</f>
        <v>12</v>
      </c>
      <c r="AS83" s="176">
        <f>V83+SUM((IF(W83&gt;=5,0,$W$5)),(IF(Y83&gt;=5,0,$Y$5)),(IF(AA83&gt;=5,0,$AA$5)),(IF(AC83&gt;=5,0,$AC$5)),(IF(AE83&gt;=5,0,$AE$5)),(IF(AG83&gt;=5,0,$AG$5)),(IF(AI83&gt;=5,0,$AI$5)),(IF(AK83&gt;=5,0,$AK$5)))</f>
        <v>47</v>
      </c>
      <c r="AT83" s="307" t="str">
        <f>IF(AP83&lt;3.95,"Thôi học",IF(AP83&lt;4.95,"Ngừng học",IF(AS83&gt;20,"Ngừng học","Lên lớp")))</f>
        <v>Thôi học</v>
      </c>
      <c r="AU83" s="327"/>
      <c r="AV83" s="327"/>
      <c r="AW83" s="327"/>
      <c r="AX83" s="327"/>
      <c r="AY83" s="315"/>
      <c r="AZ83" s="327"/>
      <c r="BA83" s="327"/>
      <c r="BB83" s="327"/>
      <c r="BC83" s="315"/>
      <c r="BD83" s="327"/>
      <c r="BE83" s="327"/>
      <c r="BF83" s="327"/>
      <c r="BG83" s="327"/>
      <c r="BH83" s="327"/>
      <c r="BI83" s="327"/>
      <c r="BJ83" s="327"/>
      <c r="BK83" s="315"/>
      <c r="BL83" s="327"/>
      <c r="BM83" s="335"/>
      <c r="BN83" s="327"/>
      <c r="BO83" s="336"/>
      <c r="BP83" s="337"/>
      <c r="BQ83" s="327"/>
      <c r="BR83" s="327"/>
      <c r="BS83" s="327"/>
      <c r="BT83" s="327"/>
      <c r="BU83" s="327"/>
      <c r="BV83" s="327"/>
      <c r="BW83" s="327"/>
      <c r="BX83" s="327"/>
      <c r="BY83" s="327"/>
      <c r="BZ83" s="327"/>
      <c r="CA83" s="327"/>
      <c r="CB83" s="327"/>
      <c r="CC83" s="327"/>
      <c r="CD83" s="327"/>
      <c r="CE83" s="327"/>
      <c r="CF83" s="327"/>
      <c r="CG83" s="327"/>
      <c r="CH83" s="327"/>
      <c r="CI83" s="335"/>
      <c r="CJ83" s="327"/>
      <c r="CK83" s="336"/>
      <c r="CL83" s="327"/>
      <c r="CM83" s="336"/>
      <c r="CN83" s="327"/>
      <c r="CO83" s="337"/>
      <c r="CP83" s="327"/>
      <c r="CQ83" s="327"/>
      <c r="CR83" s="327"/>
      <c r="CS83" s="327"/>
      <c r="CT83" s="327"/>
      <c r="CU83" s="327"/>
      <c r="CV83" s="327"/>
      <c r="CW83" s="327"/>
      <c r="CX83" s="327"/>
      <c r="CY83" s="335"/>
    </row>
    <row r="84" ht="15.75"/>
    <row r="85" ht="15.75"/>
  </sheetData>
  <autoFilter ref="A6:CY49"/>
  <mergeCells count="79">
    <mergeCell ref="CU4:CV4"/>
    <mergeCell ref="CM4:CM5"/>
    <mergeCell ref="CO4:CP4"/>
    <mergeCell ref="CQ4:CR4"/>
    <mergeCell ref="CS4:CT4"/>
    <mergeCell ref="CA4:CB4"/>
    <mergeCell ref="CC4:CD4"/>
    <mergeCell ref="CE4:CF4"/>
    <mergeCell ref="CG4:CH4"/>
    <mergeCell ref="BS4:BT4"/>
    <mergeCell ref="BU4:BV4"/>
    <mergeCell ref="BW4:BX4"/>
    <mergeCell ref="BY4:BZ4"/>
    <mergeCell ref="BI4:BJ4"/>
    <mergeCell ref="BK4:BL4"/>
    <mergeCell ref="BP4:BP5"/>
    <mergeCell ref="BQ4:BR4"/>
    <mergeCell ref="BA4:BB4"/>
    <mergeCell ref="BC4:BD4"/>
    <mergeCell ref="BE4:BF4"/>
    <mergeCell ref="BG4:BH4"/>
    <mergeCell ref="AW4:AX4"/>
    <mergeCell ref="AY4:AZ4"/>
    <mergeCell ref="AI4:AJ4"/>
    <mergeCell ref="AK4:AL4"/>
    <mergeCell ref="AR4:AR5"/>
    <mergeCell ref="AS4:AS5"/>
    <mergeCell ref="AG4:AH4"/>
    <mergeCell ref="CE3:CF3"/>
    <mergeCell ref="CG3:CH3"/>
    <mergeCell ref="BW3:BX3"/>
    <mergeCell ref="BY3:BZ3"/>
    <mergeCell ref="CA3:CB3"/>
    <mergeCell ref="CC3:CD3"/>
    <mergeCell ref="BK3:BL3"/>
    <mergeCell ref="BQ3:BR3"/>
    <mergeCell ref="AU4:AV4"/>
    <mergeCell ref="N4:O4"/>
    <mergeCell ref="AE4:AF4"/>
    <mergeCell ref="P4:Q4"/>
    <mergeCell ref="AA4:AB4"/>
    <mergeCell ref="AC4:AD4"/>
    <mergeCell ref="U4:U5"/>
    <mergeCell ref="V4:V5"/>
    <mergeCell ref="Y4:Z4"/>
    <mergeCell ref="W4:X4"/>
    <mergeCell ref="AY3:AZ3"/>
    <mergeCell ref="BA3:BB3"/>
    <mergeCell ref="BS3:BT3"/>
    <mergeCell ref="BU3:BV3"/>
    <mergeCell ref="BC3:BD3"/>
    <mergeCell ref="BE3:BF3"/>
    <mergeCell ref="BG3:BH3"/>
    <mergeCell ref="BI3:BJ3"/>
    <mergeCell ref="AK3:AL3"/>
    <mergeCell ref="AE3:AF3"/>
    <mergeCell ref="AU3:AV3"/>
    <mergeCell ref="AW3:AX3"/>
    <mergeCell ref="N3:O3"/>
    <mergeCell ref="P3:Q3"/>
    <mergeCell ref="AG3:AH3"/>
    <mergeCell ref="AI3:AJ3"/>
    <mergeCell ref="Y3:Z3"/>
    <mergeCell ref="AA3:AB3"/>
    <mergeCell ref="AC3:AD3"/>
    <mergeCell ref="L3:M3"/>
    <mergeCell ref="B1:C1"/>
    <mergeCell ref="B2:C2"/>
    <mergeCell ref="D3:D5"/>
    <mergeCell ref="E3:E5"/>
    <mergeCell ref="F3:G5"/>
    <mergeCell ref="H3:I3"/>
    <mergeCell ref="H4:I4"/>
    <mergeCell ref="J4:K4"/>
    <mergeCell ref="L4:M4"/>
    <mergeCell ref="A3:A5"/>
    <mergeCell ref="B3:B5"/>
    <mergeCell ref="C3:C5"/>
    <mergeCell ref="J3:K3"/>
  </mergeCells>
  <conditionalFormatting sqref="BG60:BG62 BE60:BE62 AU60:AU62 BW60:BW62 BQ60:BQ62 L60:L62 CS60:CS62 CU60:CU62 P60:P62 W60:W62 AK60:AK62 Y60:Y62 AE60:AE62 AA60:AA62 AG60:AG62 AI60:AI62 AC60:AC62 H60:H62 J60:J62 N60:N62 CP60:CQ62 BI60:BI62 AW60:AW62 BA60:BA62 BK64:BK72 CU64:CU72 P64:P72 W64:W72 AK64:AK72 Y64:Y72 AE64:AE72 AA64:AA72 AG64:AG72 AY64:AY72 BC64:BC72 AI64:AI72 AC64:AC72 H64:H72 J64:J72 N64:N72 CP64:CQ72 BI64:BI72 AW64:AW72 BA64:BA72 BG64:BG72 BE64:BE72 AU64:AU72 BW64:BW72 BQ64:BQ72 L64:L72 CS64:CS72 CU74:CU83 P74:P83 W74:W83 AK74:AK83 Y74:Y83 AE74:AE83 AA74:AA83 AG74:AG83 AY74:AY83 BC74:BC83 AI74:AI83 AC74:AC83 H74:H83 J74:J83 N74:N83 CP74:CQ83 BI74:BI83 AW74:AW83 BA74:BA83 BG74:BG83 BE74:BE83 AU74:AU83 BW74:BW83 BQ74:BQ83 L74:L83 CS74:CS83 BK74:BK83 CU7:CU48 P7:P48 W7:W48 AK7:AK48 Y7:Y48 AE7:AE48 AA7:AA48 CG7:CG8 AG7:AG48 AY7:AY48 BC7:BC48 AI7:AI48 BS7:BS8 BU7:BU8 BY7:BY8 CA7:CA8 CC7:CC8 CE7:CE8 AC7:AC48 H7:H48 J7:J48 N7:N48 CP7:CQ48 BI7:BI48 AW7:AW48 BA7:BA48 BG7:BG48 BE7:BE48 AU7:AU48 BW7:BW48 BQ7:BQ48 L7:L48 CS7:CS48 BK7:BK48">
    <cfRule type="cellIs" priority="1" dxfId="0" operator="lessThan" stopIfTrue="1">
      <formula>5</formula>
    </cfRule>
  </conditionalFormatting>
  <printOptions/>
  <pageMargins left="0.1968503937007874" right="0.1968503937007874" top="0.11811023622047245" bottom="0.03937007874015748" header="0.5118110236220472" footer="0.5118110236220472"/>
  <pageSetup horizontalDpi="600" verticalDpi="600" orientation="portrait" pageOrder="overThenDown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65"/>
  <sheetViews>
    <sheetView zoomScale="120" zoomScaleNormal="120" workbookViewId="0" topLeftCell="A1">
      <pane xSplit="7" ySplit="6" topLeftCell="AU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X64" sqref="AX64"/>
    </sheetView>
  </sheetViews>
  <sheetFormatPr defaultColWidth="9.140625" defaultRowHeight="12.75"/>
  <cols>
    <col min="1" max="1" width="5.140625" style="82" customWidth="1"/>
    <col min="2" max="2" width="19.28125" style="109" customWidth="1"/>
    <col min="3" max="3" width="8.7109375" style="2" customWidth="1"/>
    <col min="4" max="4" width="11.7109375" style="67" customWidth="1"/>
    <col min="5" max="5" width="7.8515625" style="67" customWidth="1"/>
    <col min="6" max="6" width="15.57421875" style="67" hidden="1" customWidth="1"/>
    <col min="7" max="7" width="14.00390625" style="67" hidden="1" customWidth="1"/>
    <col min="8" max="15" width="4.7109375" style="67" customWidth="1"/>
    <col min="16" max="19" width="4.7109375" style="6" customWidth="1"/>
    <col min="20" max="20" width="6.140625" style="66" customWidth="1"/>
    <col min="21" max="21" width="7.28125" style="6" customWidth="1"/>
    <col min="22" max="22" width="15.00390625" style="6" customWidth="1"/>
    <col min="23" max="23" width="5.00390625" style="196" customWidth="1"/>
    <col min="24" max="24" width="5.28125" style="75" customWidth="1"/>
    <col min="25" max="26" width="4.7109375" style="67" customWidth="1"/>
    <col min="27" max="27" width="4.7109375" style="6" customWidth="1"/>
    <col min="28" max="30" width="4.7109375" style="68" customWidth="1"/>
    <col min="31" max="32" width="4.7109375" style="6" customWidth="1"/>
    <col min="33" max="38" width="4.7109375" style="68" customWidth="1"/>
    <col min="39" max="40" width="4.7109375" style="6" customWidth="1"/>
    <col min="41" max="41" width="6.140625" style="110" customWidth="1"/>
    <col min="42" max="42" width="7.00390625" style="6" customWidth="1"/>
    <col min="43" max="43" width="11.140625" style="6" customWidth="1"/>
    <col min="44" max="44" width="7.140625" style="6" customWidth="1"/>
    <col min="45" max="45" width="12.28125" style="6" customWidth="1"/>
    <col min="46" max="46" width="5.140625" style="196" customWidth="1"/>
    <col min="47" max="47" width="5.28125" style="75" customWidth="1"/>
    <col min="48" max="48" width="11.140625" style="6" customWidth="1"/>
    <col min="49" max="52" width="4.7109375" style="6" customWidth="1"/>
    <col min="53" max="54" width="4.7109375" style="68" customWidth="1"/>
    <col min="55" max="56" width="4.7109375" style="6" customWidth="1"/>
    <col min="57" max="57" width="4.7109375" style="4" customWidth="1"/>
    <col min="58" max="60" width="4.7109375" style="68" customWidth="1"/>
    <col min="61" max="66" width="4.7109375" style="6" customWidth="1"/>
    <col min="67" max="67" width="6.7109375" style="78" bestFit="1" customWidth="1"/>
    <col min="68" max="68" width="7.57421875" style="78" bestFit="1" customWidth="1"/>
    <col min="69" max="69" width="10.00390625" style="78" bestFit="1" customWidth="1"/>
    <col min="70" max="70" width="5.57421875" style="223" customWidth="1"/>
    <col min="71" max="71" width="4.8515625" style="6" customWidth="1"/>
    <col min="72" max="76" width="4.7109375" style="6" customWidth="1"/>
    <col min="77" max="78" width="4.7109375" style="68" customWidth="1"/>
    <col min="79" max="79" width="4.7109375" style="6" customWidth="1"/>
    <col min="80" max="80" width="4.7109375" style="78" customWidth="1"/>
    <col min="81" max="86" width="4.7109375" style="6" customWidth="1"/>
    <col min="87" max="87" width="6.7109375" style="6" bestFit="1" customWidth="1"/>
    <col min="88" max="88" width="7.28125" style="6" bestFit="1" customWidth="1"/>
    <col min="89" max="89" width="7.421875" style="6" bestFit="1" customWidth="1"/>
    <col min="90" max="90" width="8.421875" style="6" bestFit="1" customWidth="1"/>
    <col min="91" max="91" width="11.57421875" style="6" customWidth="1"/>
    <col min="92" max="92" width="9.140625" style="6" bestFit="1" customWidth="1"/>
    <col min="93" max="93" width="4.7109375" style="208" customWidth="1"/>
    <col min="94" max="94" width="13.57421875" style="6" customWidth="1"/>
    <col min="95" max="100" width="4.7109375" style="6" customWidth="1"/>
    <col min="101" max="101" width="7.8515625" style="67" bestFit="1" customWidth="1"/>
    <col min="102" max="102" width="7.28125" style="7" bestFit="1" customWidth="1"/>
    <col min="103" max="103" width="13.8515625" style="6" customWidth="1"/>
    <col min="104" max="16384" width="9.140625" style="6" customWidth="1"/>
  </cols>
  <sheetData>
    <row r="1" spans="1:103" ht="21.75" customHeight="1">
      <c r="A1" s="1"/>
      <c r="B1" s="83" t="s">
        <v>0</v>
      </c>
      <c r="C1" s="8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85"/>
      <c r="U1" s="1"/>
      <c r="V1" s="1"/>
      <c r="W1" s="192"/>
      <c r="X1" s="197"/>
      <c r="Y1" s="1"/>
      <c r="Z1" s="7" t="s">
        <v>352</v>
      </c>
      <c r="AA1" s="2"/>
      <c r="AB1" s="2"/>
      <c r="AC1" s="2"/>
      <c r="AD1" s="2"/>
      <c r="AE1" s="1"/>
      <c r="AF1" s="1"/>
      <c r="AG1" s="2"/>
      <c r="AH1" s="2"/>
      <c r="AI1" s="2"/>
      <c r="AJ1" s="2"/>
      <c r="AK1" s="2"/>
      <c r="AL1" s="2"/>
      <c r="AN1" s="7"/>
      <c r="AO1" s="3"/>
      <c r="AP1" s="4"/>
      <c r="AQ1" s="4"/>
      <c r="AX1" s="7"/>
      <c r="AY1" s="1"/>
      <c r="AZ1" s="1"/>
      <c r="BA1" s="6"/>
      <c r="BB1" s="6"/>
      <c r="BE1" s="6"/>
      <c r="BF1" s="6"/>
      <c r="BG1" s="2"/>
      <c r="BH1" s="2"/>
      <c r="BO1" s="6"/>
      <c r="BP1" s="6"/>
      <c r="BQ1" s="6"/>
      <c r="BR1" s="208"/>
      <c r="BY1" s="6"/>
      <c r="BZ1" s="6"/>
      <c r="CB1" s="6"/>
      <c r="CQ1" s="9"/>
      <c r="CR1" s="9"/>
      <c r="CS1" s="9"/>
      <c r="CT1" s="9"/>
      <c r="CU1" s="9"/>
      <c r="CV1" s="9"/>
      <c r="CW1" s="9"/>
      <c r="CX1" s="9"/>
      <c r="CY1" s="9"/>
    </row>
    <row r="2" spans="1:80" ht="15.75">
      <c r="A2" s="10">
        <v>47</v>
      </c>
      <c r="B2" s="379" t="s">
        <v>363</v>
      </c>
      <c r="C2" s="386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79"/>
      <c r="Q2" s="77"/>
      <c r="R2" s="77"/>
      <c r="S2" s="77"/>
      <c r="T2" s="86"/>
      <c r="U2" s="77"/>
      <c r="V2" s="77"/>
      <c r="W2" s="217"/>
      <c r="X2" s="218"/>
      <c r="Y2" s="10"/>
      <c r="Z2" s="10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O2" s="3"/>
      <c r="AP2" s="4"/>
      <c r="AQ2" s="4"/>
      <c r="AY2" s="2"/>
      <c r="AZ2" s="2"/>
      <c r="BA2" s="6"/>
      <c r="BB2" s="6"/>
      <c r="BE2" s="6"/>
      <c r="BF2" s="6"/>
      <c r="BG2" s="2"/>
      <c r="BH2" s="2"/>
      <c r="BO2" s="6"/>
      <c r="BP2" s="6"/>
      <c r="BQ2" s="6"/>
      <c r="BR2" s="208"/>
      <c r="BY2" s="6"/>
      <c r="BZ2" s="6"/>
      <c r="CB2" s="6"/>
    </row>
    <row r="3" spans="1:103" s="18" customFormat="1" ht="12.75">
      <c r="A3" s="380" t="s">
        <v>2</v>
      </c>
      <c r="B3" s="383" t="s">
        <v>3</v>
      </c>
      <c r="C3" s="372" t="s">
        <v>4</v>
      </c>
      <c r="D3" s="387" t="s">
        <v>5</v>
      </c>
      <c r="E3" s="387" t="s">
        <v>6</v>
      </c>
      <c r="F3" s="383" t="s">
        <v>7</v>
      </c>
      <c r="G3" s="372"/>
      <c r="H3" s="375">
        <v>1</v>
      </c>
      <c r="I3" s="376"/>
      <c r="J3" s="375">
        <v>2</v>
      </c>
      <c r="K3" s="376"/>
      <c r="L3" s="375">
        <v>3</v>
      </c>
      <c r="M3" s="376"/>
      <c r="N3" s="375">
        <v>4</v>
      </c>
      <c r="O3" s="376"/>
      <c r="P3" s="375">
        <v>5</v>
      </c>
      <c r="Q3" s="376"/>
      <c r="R3" s="375">
        <v>6</v>
      </c>
      <c r="S3" s="376"/>
      <c r="T3" s="14"/>
      <c r="U3" s="15"/>
      <c r="V3" s="12"/>
      <c r="W3" s="194"/>
      <c r="X3" s="198"/>
      <c r="Y3" s="375">
        <v>7</v>
      </c>
      <c r="Z3" s="376"/>
      <c r="AA3" s="375">
        <v>8</v>
      </c>
      <c r="AB3" s="376"/>
      <c r="AC3" s="375">
        <v>9</v>
      </c>
      <c r="AD3" s="376"/>
      <c r="AE3" s="375">
        <v>10</v>
      </c>
      <c r="AF3" s="376"/>
      <c r="AG3" s="375">
        <v>11</v>
      </c>
      <c r="AH3" s="376"/>
      <c r="AI3" s="375">
        <v>12</v>
      </c>
      <c r="AJ3" s="376"/>
      <c r="AK3" s="375">
        <v>13</v>
      </c>
      <c r="AL3" s="376"/>
      <c r="AM3" s="375">
        <v>14</v>
      </c>
      <c r="AN3" s="376"/>
      <c r="AO3" s="14"/>
      <c r="AP3" s="15"/>
      <c r="AQ3" s="15"/>
      <c r="AR3" s="15"/>
      <c r="AS3" s="15"/>
      <c r="AT3" s="209"/>
      <c r="AU3" s="220"/>
      <c r="AV3" s="15"/>
      <c r="AW3" s="375">
        <v>15</v>
      </c>
      <c r="AX3" s="376"/>
      <c r="AY3" s="375">
        <v>16</v>
      </c>
      <c r="AZ3" s="376"/>
      <c r="BA3" s="375">
        <v>17</v>
      </c>
      <c r="BB3" s="376"/>
      <c r="BC3" s="375">
        <v>18</v>
      </c>
      <c r="BD3" s="376"/>
      <c r="BE3" s="375">
        <v>19</v>
      </c>
      <c r="BF3" s="376"/>
      <c r="BG3" s="375">
        <v>20</v>
      </c>
      <c r="BH3" s="376"/>
      <c r="BI3" s="375">
        <v>21</v>
      </c>
      <c r="BJ3" s="376"/>
      <c r="BK3" s="375">
        <v>22</v>
      </c>
      <c r="BL3" s="376"/>
      <c r="BM3" s="375">
        <v>23</v>
      </c>
      <c r="BN3" s="376"/>
      <c r="BO3" s="15"/>
      <c r="BP3" s="15"/>
      <c r="BQ3" s="15"/>
      <c r="BR3" s="209"/>
      <c r="BS3" s="375">
        <v>24</v>
      </c>
      <c r="BT3" s="376"/>
      <c r="BU3" s="375">
        <v>25</v>
      </c>
      <c r="BV3" s="376"/>
      <c r="BW3" s="375">
        <v>26</v>
      </c>
      <c r="BX3" s="376"/>
      <c r="BY3" s="375">
        <v>27</v>
      </c>
      <c r="BZ3" s="376"/>
      <c r="CA3" s="375">
        <v>28</v>
      </c>
      <c r="CB3" s="376"/>
      <c r="CC3" s="375">
        <v>29</v>
      </c>
      <c r="CD3" s="376"/>
      <c r="CE3" s="375">
        <v>30</v>
      </c>
      <c r="CF3" s="376"/>
      <c r="CG3" s="375">
        <v>31</v>
      </c>
      <c r="CH3" s="376"/>
      <c r="CI3" s="13"/>
      <c r="CJ3" s="13"/>
      <c r="CK3" s="13"/>
      <c r="CL3" s="13"/>
      <c r="CM3" s="13"/>
      <c r="CN3" s="13"/>
      <c r="CO3" s="224"/>
      <c r="CP3" s="13"/>
      <c r="CQ3" s="15"/>
      <c r="CR3" s="15"/>
      <c r="CS3" s="15"/>
      <c r="CT3" s="15"/>
      <c r="CU3" s="15"/>
      <c r="CV3" s="15"/>
      <c r="CW3" s="15"/>
      <c r="CX3" s="15"/>
      <c r="CY3" s="15"/>
    </row>
    <row r="4" spans="1:103" ht="19.5" customHeight="1">
      <c r="A4" s="381"/>
      <c r="B4" s="384"/>
      <c r="C4" s="373"/>
      <c r="D4" s="388"/>
      <c r="E4" s="388"/>
      <c r="F4" s="390"/>
      <c r="G4" s="391"/>
      <c r="H4" s="394" t="s">
        <v>8</v>
      </c>
      <c r="I4" s="395"/>
      <c r="J4" s="394" t="s">
        <v>9</v>
      </c>
      <c r="K4" s="395"/>
      <c r="L4" s="394" t="s">
        <v>10</v>
      </c>
      <c r="M4" s="395"/>
      <c r="N4" s="394" t="s">
        <v>20</v>
      </c>
      <c r="O4" s="395"/>
      <c r="P4" s="394" t="s">
        <v>12</v>
      </c>
      <c r="Q4" s="395"/>
      <c r="R4" s="396" t="s">
        <v>31</v>
      </c>
      <c r="S4" s="395"/>
      <c r="T4" s="19" t="s">
        <v>13</v>
      </c>
      <c r="U4" s="21" t="s">
        <v>14</v>
      </c>
      <c r="V4" s="22" t="s">
        <v>15</v>
      </c>
      <c r="W4" s="398" t="s">
        <v>16</v>
      </c>
      <c r="X4" s="400" t="s">
        <v>17</v>
      </c>
      <c r="Y4" s="394" t="s">
        <v>18</v>
      </c>
      <c r="Z4" s="395"/>
      <c r="AA4" s="394" t="s">
        <v>11</v>
      </c>
      <c r="AB4" s="402"/>
      <c r="AC4" s="394" t="s">
        <v>22</v>
      </c>
      <c r="AD4" s="395"/>
      <c r="AE4" s="397" t="s">
        <v>19</v>
      </c>
      <c r="AF4" s="411"/>
      <c r="AG4" s="394" t="s">
        <v>21</v>
      </c>
      <c r="AH4" s="402"/>
      <c r="AI4" s="394" t="s">
        <v>23</v>
      </c>
      <c r="AJ4" s="395"/>
      <c r="AK4" s="396" t="s">
        <v>24</v>
      </c>
      <c r="AL4" s="395"/>
      <c r="AM4" s="396" t="s">
        <v>110</v>
      </c>
      <c r="AN4" s="395"/>
      <c r="AO4" s="19" t="s">
        <v>13</v>
      </c>
      <c r="AP4" s="21" t="s">
        <v>25</v>
      </c>
      <c r="AQ4" s="21" t="s">
        <v>351</v>
      </c>
      <c r="AR4" s="21" t="s">
        <v>26</v>
      </c>
      <c r="AS4" s="22" t="s">
        <v>27</v>
      </c>
      <c r="AT4" s="398" t="s">
        <v>28</v>
      </c>
      <c r="AU4" s="400" t="s">
        <v>29</v>
      </c>
      <c r="AV4" s="19" t="s">
        <v>30</v>
      </c>
      <c r="AW4" s="396" t="s">
        <v>111</v>
      </c>
      <c r="AX4" s="395"/>
      <c r="AY4" s="394" t="s">
        <v>112</v>
      </c>
      <c r="AZ4" s="395"/>
      <c r="BA4" s="396" t="s">
        <v>34</v>
      </c>
      <c r="BB4" s="395"/>
      <c r="BC4" s="396" t="s">
        <v>35</v>
      </c>
      <c r="BD4" s="395"/>
      <c r="BE4" s="403" t="s">
        <v>113</v>
      </c>
      <c r="BF4" s="404"/>
      <c r="BG4" s="405" t="s">
        <v>38</v>
      </c>
      <c r="BH4" s="406"/>
      <c r="BI4" s="407" t="s">
        <v>114</v>
      </c>
      <c r="BJ4" s="408"/>
      <c r="BK4" s="396" t="s">
        <v>40</v>
      </c>
      <c r="BL4" s="395"/>
      <c r="BM4" s="396" t="s">
        <v>115</v>
      </c>
      <c r="BN4" s="395"/>
      <c r="BO4" s="19" t="s">
        <v>13</v>
      </c>
      <c r="BP4" s="21" t="s">
        <v>41</v>
      </c>
      <c r="BQ4" s="22" t="s">
        <v>42</v>
      </c>
      <c r="BR4" s="398" t="s">
        <v>43</v>
      </c>
      <c r="BS4" s="396" t="s">
        <v>39</v>
      </c>
      <c r="BT4" s="395"/>
      <c r="BU4" s="396" t="s">
        <v>45</v>
      </c>
      <c r="BV4" s="395"/>
      <c r="BW4" s="396" t="s">
        <v>46</v>
      </c>
      <c r="BX4" s="395"/>
      <c r="BY4" s="396" t="s">
        <v>47</v>
      </c>
      <c r="BZ4" s="395"/>
      <c r="CA4" s="396" t="s">
        <v>116</v>
      </c>
      <c r="CB4" s="395"/>
      <c r="CC4" s="396" t="s">
        <v>117</v>
      </c>
      <c r="CD4" s="395"/>
      <c r="CE4" s="396" t="s">
        <v>51</v>
      </c>
      <c r="CF4" s="395"/>
      <c r="CG4" s="396" t="s">
        <v>52</v>
      </c>
      <c r="CH4" s="395"/>
      <c r="CI4" s="25" t="s">
        <v>13</v>
      </c>
      <c r="CJ4" s="26" t="s">
        <v>53</v>
      </c>
      <c r="CK4" s="27" t="s">
        <v>54</v>
      </c>
      <c r="CL4" s="28" t="s">
        <v>55</v>
      </c>
      <c r="CM4" s="409" t="s">
        <v>56</v>
      </c>
      <c r="CN4" s="80" t="s">
        <v>57</v>
      </c>
      <c r="CO4" s="397" t="s">
        <v>58</v>
      </c>
      <c r="CP4" s="411"/>
      <c r="CQ4" s="396" t="s">
        <v>59</v>
      </c>
      <c r="CR4" s="395"/>
      <c r="CS4" s="396" t="s">
        <v>60</v>
      </c>
      <c r="CT4" s="395"/>
      <c r="CU4" s="396" t="s">
        <v>61</v>
      </c>
      <c r="CV4" s="395"/>
      <c r="CW4" s="24" t="s">
        <v>62</v>
      </c>
      <c r="CX4" s="30" t="s">
        <v>63</v>
      </c>
      <c r="CY4" s="31" t="s">
        <v>64</v>
      </c>
    </row>
    <row r="5" spans="1:103" s="7" customFormat="1" ht="18" customHeight="1">
      <c r="A5" s="382"/>
      <c r="B5" s="385"/>
      <c r="C5" s="374"/>
      <c r="D5" s="389"/>
      <c r="E5" s="389"/>
      <c r="F5" s="392"/>
      <c r="G5" s="393"/>
      <c r="H5" s="33">
        <v>6</v>
      </c>
      <c r="I5" s="33"/>
      <c r="J5" s="33">
        <v>8</v>
      </c>
      <c r="K5" s="34"/>
      <c r="L5" s="33">
        <v>4</v>
      </c>
      <c r="M5" s="34"/>
      <c r="N5" s="40">
        <v>3</v>
      </c>
      <c r="O5" s="40"/>
      <c r="P5" s="37">
        <v>3</v>
      </c>
      <c r="Q5" s="38"/>
      <c r="R5" s="42">
        <v>5</v>
      </c>
      <c r="S5" s="42"/>
      <c r="T5" s="39">
        <f>R5+P5+N5+L5+J5+H5</f>
        <v>29</v>
      </c>
      <c r="U5" s="34"/>
      <c r="V5" s="34"/>
      <c r="W5" s="399"/>
      <c r="X5" s="401"/>
      <c r="Y5" s="40">
        <v>2</v>
      </c>
      <c r="Z5" s="40"/>
      <c r="AA5" s="35">
        <v>5</v>
      </c>
      <c r="AB5" s="36"/>
      <c r="AC5" s="41">
        <v>3</v>
      </c>
      <c r="AD5" s="41"/>
      <c r="AE5" s="40">
        <v>3</v>
      </c>
      <c r="AF5" s="40"/>
      <c r="AG5" s="41">
        <v>2</v>
      </c>
      <c r="AH5" s="41"/>
      <c r="AI5" s="41">
        <v>3</v>
      </c>
      <c r="AJ5" s="41"/>
      <c r="AK5" s="41">
        <v>4</v>
      </c>
      <c r="AL5" s="41"/>
      <c r="AM5" s="43">
        <v>1</v>
      </c>
      <c r="AN5" s="43"/>
      <c r="AO5" s="41">
        <f>AM5+AK5+AI5+AG5+AE5+AC5+AA5+Y5</f>
        <v>23</v>
      </c>
      <c r="AP5" s="41"/>
      <c r="AQ5" s="41"/>
      <c r="AR5" s="41">
        <f>AO5+T5</f>
        <v>52</v>
      </c>
      <c r="AS5" s="87"/>
      <c r="AT5" s="399"/>
      <c r="AU5" s="401"/>
      <c r="AV5" s="87"/>
      <c r="AW5" s="43">
        <v>2</v>
      </c>
      <c r="AX5" s="43"/>
      <c r="AY5" s="40">
        <v>4</v>
      </c>
      <c r="AZ5" s="40"/>
      <c r="BA5" s="43">
        <v>4</v>
      </c>
      <c r="BB5" s="43"/>
      <c r="BC5" s="41">
        <v>4</v>
      </c>
      <c r="BD5" s="41"/>
      <c r="BE5" s="41">
        <v>6</v>
      </c>
      <c r="BF5" s="41"/>
      <c r="BG5" s="41">
        <v>3</v>
      </c>
      <c r="BH5" s="41"/>
      <c r="BI5" s="88">
        <v>1</v>
      </c>
      <c r="BJ5" s="43"/>
      <c r="BK5" s="43">
        <v>4</v>
      </c>
      <c r="BL5" s="43"/>
      <c r="BM5" s="48">
        <v>3</v>
      </c>
      <c r="BN5" s="41"/>
      <c r="BO5" s="39">
        <f>BM5+BK5+BI5+BG5+BE5+BC5+BA5+AY5+AW5</f>
        <v>31</v>
      </c>
      <c r="BP5" s="34"/>
      <c r="BQ5" s="34"/>
      <c r="BR5" s="399"/>
      <c r="BS5" s="1">
        <v>4</v>
      </c>
      <c r="BT5" s="43"/>
      <c r="BU5" s="43">
        <v>2</v>
      </c>
      <c r="BV5" s="43"/>
      <c r="BW5" s="43">
        <v>5</v>
      </c>
      <c r="BX5" s="43"/>
      <c r="BY5" s="48">
        <v>4</v>
      </c>
      <c r="BZ5" s="41"/>
      <c r="CA5" s="41">
        <v>4</v>
      </c>
      <c r="CB5" s="41"/>
      <c r="CC5" s="41">
        <v>2</v>
      </c>
      <c r="CD5" s="47"/>
      <c r="CE5" s="41">
        <v>4</v>
      </c>
      <c r="CF5" s="41"/>
      <c r="CG5" s="41">
        <v>7</v>
      </c>
      <c r="CH5" s="41"/>
      <c r="CI5" s="49">
        <f>CG5+CE5+CC5+CA5+BY5+BW5+BU5+BS5</f>
        <v>32</v>
      </c>
      <c r="CJ5" s="50"/>
      <c r="CK5" s="26"/>
      <c r="CL5" s="51">
        <f>CI5+BO5</f>
        <v>63</v>
      </c>
      <c r="CM5" s="410"/>
      <c r="CN5" s="52">
        <f>CL5+AR5</f>
        <v>115</v>
      </c>
      <c r="CO5" s="214"/>
      <c r="CP5" s="53"/>
      <c r="CQ5" s="41"/>
      <c r="CR5" s="41"/>
      <c r="CS5" s="41"/>
      <c r="CT5" s="41"/>
      <c r="CU5" s="41"/>
      <c r="CV5" s="41"/>
      <c r="CW5" s="41"/>
      <c r="CX5" s="41"/>
      <c r="CY5" s="54"/>
    </row>
    <row r="6" spans="1:103" ht="18" customHeight="1">
      <c r="A6" s="297"/>
      <c r="B6" s="298"/>
      <c r="C6" s="299"/>
      <c r="D6" s="300"/>
      <c r="E6" s="300"/>
      <c r="F6" s="300"/>
      <c r="G6" s="300"/>
      <c r="H6" s="279" t="s">
        <v>307</v>
      </c>
      <c r="I6" s="280"/>
      <c r="J6" s="279" t="s">
        <v>241</v>
      </c>
      <c r="K6" s="280"/>
      <c r="L6" s="281" t="s">
        <v>314</v>
      </c>
      <c r="M6" s="282"/>
      <c r="N6" s="279" t="s">
        <v>338</v>
      </c>
      <c r="O6" s="280"/>
      <c r="P6" s="280" t="s">
        <v>336</v>
      </c>
      <c r="Q6" s="280"/>
      <c r="R6" s="280" t="s">
        <v>343</v>
      </c>
      <c r="S6" s="280"/>
      <c r="T6" s="283"/>
      <c r="U6" s="280"/>
      <c r="V6" s="280"/>
      <c r="W6" s="284"/>
      <c r="X6" s="301"/>
      <c r="Y6" s="279"/>
      <c r="Z6" s="280"/>
      <c r="AA6" s="92" t="s">
        <v>65</v>
      </c>
      <c r="AB6" s="93"/>
      <c r="AC6" s="94" t="s">
        <v>338</v>
      </c>
      <c r="AD6" s="95"/>
      <c r="AE6" s="92" t="s">
        <v>165</v>
      </c>
      <c r="AF6" s="93"/>
      <c r="AG6" s="96" t="s">
        <v>118</v>
      </c>
      <c r="AH6" s="97"/>
      <c r="AI6" s="23" t="s">
        <v>350</v>
      </c>
      <c r="AJ6" s="99"/>
      <c r="AK6" s="98" t="s">
        <v>346</v>
      </c>
      <c r="AL6" s="99"/>
      <c r="AM6" s="93" t="s">
        <v>344</v>
      </c>
      <c r="AN6" s="93"/>
      <c r="AO6" s="100"/>
      <c r="AP6" s="93"/>
      <c r="AQ6" s="95"/>
      <c r="AR6" s="302"/>
      <c r="AS6" s="302"/>
      <c r="AT6" s="295"/>
      <c r="AU6" s="303"/>
      <c r="AV6" s="302"/>
      <c r="AW6" s="93" t="s">
        <v>338</v>
      </c>
      <c r="AX6" s="93"/>
      <c r="AY6" s="92" t="s">
        <v>66</v>
      </c>
      <c r="AZ6" s="93"/>
      <c r="BA6" s="93" t="s">
        <v>257</v>
      </c>
      <c r="BB6" s="93"/>
      <c r="BC6" s="101" t="s">
        <v>165</v>
      </c>
      <c r="BD6" s="101"/>
      <c r="BE6" s="93" t="s">
        <v>330</v>
      </c>
      <c r="BF6" s="93"/>
      <c r="BG6" s="102" t="s">
        <v>194</v>
      </c>
      <c r="BH6" s="20"/>
      <c r="BI6" s="304" t="s">
        <v>194</v>
      </c>
      <c r="BJ6" s="93"/>
      <c r="BK6" s="93"/>
      <c r="BL6" s="93"/>
      <c r="BM6" s="103"/>
      <c r="BN6" s="101"/>
      <c r="BO6" s="93"/>
      <c r="BP6" s="93"/>
      <c r="BQ6" s="93"/>
      <c r="BR6" s="305"/>
      <c r="BS6" s="304"/>
      <c r="BT6" s="93"/>
      <c r="BU6" s="93"/>
      <c r="BV6" s="93"/>
      <c r="BW6" s="101"/>
      <c r="BX6" s="101"/>
      <c r="BY6" s="104"/>
      <c r="BZ6" s="104"/>
      <c r="CA6" s="93"/>
      <c r="CB6" s="93"/>
      <c r="CC6" s="101"/>
      <c r="CD6" s="93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306"/>
      <c r="CP6" s="101"/>
      <c r="CQ6" s="105"/>
      <c r="CR6" s="106"/>
      <c r="CS6" s="105"/>
      <c r="CT6" s="106"/>
      <c r="CU6" s="105"/>
      <c r="CV6" s="106"/>
      <c r="CW6" s="101"/>
      <c r="CX6" s="101"/>
      <c r="CY6" s="93"/>
    </row>
    <row r="7" spans="1:103" ht="16.5" customHeight="1">
      <c r="A7" s="112">
        <v>1</v>
      </c>
      <c r="B7" s="258" t="s">
        <v>284</v>
      </c>
      <c r="C7" s="259" t="s">
        <v>285</v>
      </c>
      <c r="D7" s="266">
        <v>34637</v>
      </c>
      <c r="E7" s="260" t="s">
        <v>72</v>
      </c>
      <c r="F7" s="261" t="s">
        <v>286</v>
      </c>
      <c r="G7" s="161" t="s">
        <v>86</v>
      </c>
      <c r="H7" s="162">
        <v>6.2</v>
      </c>
      <c r="I7" s="162"/>
      <c r="J7" s="162">
        <v>5.9</v>
      </c>
      <c r="K7" s="162"/>
      <c r="L7" s="162">
        <v>5.7</v>
      </c>
      <c r="M7" s="162">
        <v>3.7</v>
      </c>
      <c r="N7" s="162">
        <v>5.3</v>
      </c>
      <c r="O7" s="163"/>
      <c r="P7" s="163">
        <v>5.1</v>
      </c>
      <c r="Q7" s="163"/>
      <c r="R7" s="163">
        <v>7</v>
      </c>
      <c r="S7" s="163"/>
      <c r="T7" s="164">
        <f>R7*R$5+P7*P$5+N7*N$5+L7*L$5+J7*J$5+H7*H$5</f>
        <v>173.39999999999998</v>
      </c>
      <c r="U7" s="163">
        <f aca="true" t="shared" si="0" ref="U7:U24">T7/T$5</f>
        <v>5.979310344827585</v>
      </c>
      <c r="V7" s="165" t="str">
        <f aca="true" t="shared" si="1" ref="V7:V30">IF(U7&gt;=8.95,"Xuất sắc",IF(U7&gt;=7.95,"Giỏi",IF(U7&gt;=6.95,"Khá",IF(U7&gt;=5.95,"TB khá",IF(U7&gt;=4.95,"Trung bình",IF(U7&gt;=3.95,"Yếu",IF(U7&lt;3.95,"Kém")))))))</f>
        <v>TB khá</v>
      </c>
      <c r="W7" s="166">
        <f>SUM((IF(H7&gt;=5,0,1)),(IF(J7&gt;=5,0,1)),(IF(L7&gt;=5,0,1)),(IF(N7&gt;=5,0,1)),(IF(P7&gt;=5,0,1)),(IF(R7&gt;=5,0,1)))</f>
        <v>0</v>
      </c>
      <c r="X7" s="167">
        <f>SUM((IF(H7&gt;=5,0,$H$5)),(IF(J7&gt;=5,0,$J$5)),(IF(L7&gt;=5,0,$L$5)),(IF(N7&gt;=5,0,$N$5)),(IF(P7&gt;=5,0,$P$5)),(IF(R7&gt;=5,0,$R$5)))</f>
        <v>0</v>
      </c>
      <c r="Y7" s="162">
        <v>5.3</v>
      </c>
      <c r="Z7" s="162"/>
      <c r="AA7" s="163">
        <v>4.6</v>
      </c>
      <c r="AB7" s="163">
        <v>2.6</v>
      </c>
      <c r="AC7" s="163">
        <v>3</v>
      </c>
      <c r="AD7" s="163">
        <v>1</v>
      </c>
      <c r="AE7" s="163">
        <v>7.5</v>
      </c>
      <c r="AF7" s="163"/>
      <c r="AG7" s="163">
        <v>5.8</v>
      </c>
      <c r="AH7" s="163"/>
      <c r="AI7" s="163">
        <v>5.5</v>
      </c>
      <c r="AJ7" s="163"/>
      <c r="AK7" s="163">
        <v>6.1</v>
      </c>
      <c r="AL7" s="163"/>
      <c r="AM7" s="163">
        <v>5</v>
      </c>
      <c r="AN7" s="163"/>
      <c r="AO7" s="164">
        <f>AM7*AM$5+AK7*AK$5+AI7*AI$5+AG7*AG$5+AE7*AE$5+AC7*AC$5+AA7*AA$5+Y7*Y$5</f>
        <v>122.6</v>
      </c>
      <c r="AP7" s="163">
        <f aca="true" t="shared" si="2" ref="AP7:AP30">AO7/AO$5</f>
        <v>5.3304347826086955</v>
      </c>
      <c r="AQ7" s="165" t="str">
        <f aca="true" t="shared" si="3" ref="AQ7:AQ30">IF(AP7&gt;=8.95,"Xuất sắc",IF(AP7&gt;=7.95,"Giỏi",IF(AP7&gt;=6.95,"Khá",IF(AP7&gt;=5.95,"TB khá",IF(AP7&gt;=4.95,"Trung bình",IF(AP7&gt;=3.95,"Yếu",IF(AP7&lt;3.95,"Kém")))))))</f>
        <v>Trung bình</v>
      </c>
      <c r="AR7" s="163">
        <f aca="true" t="shared" si="4" ref="AR7:AR26">(AO7+T7)/AR$5</f>
        <v>5.6923076923076925</v>
      </c>
      <c r="AS7" s="165" t="str">
        <f aca="true" t="shared" si="5" ref="AS7:AS30">IF(AR7&gt;=8.95,"Xuất sắc",IF(AR7&gt;=7.95,"Giỏi",IF(AR7&gt;=6.95,"Khá",IF(AR7&gt;=5.95,"TB khá",IF(AR7&gt;=4.95,"Trung bình",IF(AR7&gt;=3.95,"Yếu",IF(AR7&lt;3.95,"Kém")))))))</f>
        <v>Trung bình</v>
      </c>
      <c r="AT7" s="166">
        <f>W7+SUM((IF(Y7&gt;=5,0,1)),(IF(AA7&gt;=5,0,1)),(IF(AC7&gt;=5,0,1)),(IF(AE7&gt;=5,0,1)),(IF(AG7&gt;=5,0,1)),(IF(AI7&gt;=5,0,1)),(IF(AK7&gt;=5,0,1)),(IF(AM7&gt;=5,0,1)))</f>
        <v>2</v>
      </c>
      <c r="AU7" s="167">
        <f>X7+SUM((IF(Y7&gt;=5,0,$Y$5)),(IF(AA7&gt;=5,0,$AA$5)),(IF(AC7&gt;=5,0,$AC$5)),(IF(AE7&gt;=5,0,$AE$5)),(IF(AG7&gt;=5,0,$AG$5)),(IF(AI7&gt;=5,0,$AI$5)),(IF(AK7&gt;=5,0,$AK$5)),(IF(AM7&gt;=5,0,$AM$5)))</f>
        <v>8</v>
      </c>
      <c r="AV7" s="112" t="str">
        <f aca="true" t="shared" si="6" ref="AV7:AV26">IF(AR7&lt;3.95,"Thôi học",IF(AR7&lt;4.95,"Ngừng học",IF(AR7&lt;4.95,"Vớt lên lớp",IF(AU7&gt;20,"Ngừng học","Lên lớp"))))</f>
        <v>Lên lớp</v>
      </c>
      <c r="AW7" s="163"/>
      <c r="AX7" s="163" t="s">
        <v>335</v>
      </c>
      <c r="AY7" s="163">
        <v>3</v>
      </c>
      <c r="AZ7" s="163"/>
      <c r="BA7" s="163"/>
      <c r="BB7" s="163" t="s">
        <v>337</v>
      </c>
      <c r="BC7" s="163"/>
      <c r="BD7" s="163" t="s">
        <v>337</v>
      </c>
      <c r="BE7" s="163"/>
      <c r="BF7" s="163" t="s">
        <v>335</v>
      </c>
      <c r="BG7" s="163">
        <v>0.9</v>
      </c>
      <c r="BH7" s="163" t="s">
        <v>335</v>
      </c>
      <c r="BI7" s="163"/>
      <c r="BJ7" s="163" t="s">
        <v>337</v>
      </c>
      <c r="BK7" s="163"/>
      <c r="BL7" s="163"/>
      <c r="BM7" s="163"/>
      <c r="BN7" s="163"/>
      <c r="BO7" s="164">
        <f aca="true" t="shared" si="7" ref="BO7:BO30">BM7*BM$5+BK7*BK$5+BI7*BI$5+BG7*BG$5+BE7*BE$5+BC7*BC$5+BA7*BA$5+AY7*AY$5+AW7*AW$5</f>
        <v>14.7</v>
      </c>
      <c r="BP7" s="163">
        <f>BO7/BO$5</f>
        <v>0.47419354838709676</v>
      </c>
      <c r="BQ7" s="168" t="str">
        <f aca="true" t="shared" si="8" ref="BQ7:BQ30">IF(BP7&gt;=8.95,"Xuất sắc",IF(BP7&gt;=7.95,"Giỏi",IF(BP7&gt;=6.95,"Khá",IF(BP7&gt;=5.95,"TB khá",IF(BP7&gt;=4.95,"Trung bình",IF(BP7&gt;=3.95,"Yếu",IF(BP7&lt;3.95,"Kém")))))))</f>
        <v>Kém</v>
      </c>
      <c r="BR7" s="210">
        <f aca="true" t="shared" si="9" ref="BR7:BR30">SUM((IF(AW7&gt;=5,0,1)),(IF(AY7&gt;=5,0,1)),(IF(BA7&gt;=5,0,1)),(IF(BC7&gt;=5,0,1)),(IF(BE7&gt;=5,0,1)),(IF(BG7&gt;=5,0,1)),(IF(BI7&gt;=5,0,1)),(IF(BK7&gt;=5,0,1)),(IF(BM7&gt;=5,0,1)))</f>
        <v>9</v>
      </c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4">
        <f aca="true" t="shared" si="10" ref="CI7:CI29">CG7*CG$5+CE7*CE$5+CC7*CC$5+CA7*CA$5+BY7*BY$5+BW7*BW$5+BU7*BU$5+BS7*BS$5</f>
        <v>0</v>
      </c>
      <c r="CJ7" s="163">
        <f aca="true" t="shared" si="11" ref="CJ7:CJ29">CI7/CI$5</f>
        <v>0</v>
      </c>
      <c r="CK7" s="168" t="str">
        <f aca="true" t="shared" si="12" ref="CK7:CK29">IF(CJ7&gt;=8.95,"Xuất sắc",IF(CJ7&gt;=7.95,"Giỏi",IF(CJ7&gt;=6.95,"Khá",IF(CJ7&gt;=5.95,"TB khá",IF(CJ7&gt;=4.95,"Trung bình",IF(CJ7&gt;=3.95,"Yếu",IF(CJ7&lt;3.95,"Kém")))))))</f>
        <v>Kém</v>
      </c>
      <c r="CL7" s="163">
        <f aca="true" t="shared" si="13" ref="CL7:CL29">(CI7+BO7)/CL$5</f>
        <v>0.2333333333333333</v>
      </c>
      <c r="CM7" s="168" t="str">
        <f aca="true" t="shared" si="14" ref="CM7:CM29">IF(CL7&gt;=8.95,"Xuất sắc",IF(CL7&gt;=7.95,"Giỏi",IF(CL7&gt;=6.95,"Khá",IF(CL7&gt;=5.95,"TB khá",IF(CL7&gt;=4.95,"Trung bình",IF(CL7&gt;=3.95,"Yếu",IF(CL7&lt;3.95,"Kém")))))))</f>
        <v>Kém</v>
      </c>
      <c r="CN7" s="163">
        <f aca="true" t="shared" si="15" ref="CN7:CN29">ROUND((CI7+BO7+AO7+T7)/CN$5,1)</f>
        <v>2.7</v>
      </c>
      <c r="CO7" s="210">
        <f aca="true" t="shared" si="16" ref="CO7:CO29">AT7+BR7+SUM((IF(BS7&gt;=5,0,1)),(IF(BU7&gt;=5,0,1)),(IF(BW7&gt;=5,0,1)),(IF(BY7&gt;=5,0,1)),(IF(CA7&gt;=5,0,1)),(IF(CC7&gt;=5,0,1)),(IF(CE7&gt;=5,0,1)),(IF(CG7&gt;=5,0,1)))</f>
        <v>19</v>
      </c>
      <c r="CP7" s="163" t="str">
        <f>IF(CL7&lt;3.95,"Thôi học",IF(CN7&lt;4.45,"Thôi học",IF(CO7&gt;=1,"Không đủ","Đủ điều kiện")))</f>
        <v>Thôi học</v>
      </c>
      <c r="CQ7" s="163"/>
      <c r="CR7" s="163"/>
      <c r="CS7" s="163"/>
      <c r="CT7" s="163"/>
      <c r="CU7" s="163"/>
      <c r="CV7" s="163"/>
      <c r="CW7" s="163">
        <f>ROUND((CQ7+CS7+CU7)/3,1)</f>
        <v>0</v>
      </c>
      <c r="CX7" s="163">
        <f>ROUND((CW7+CN7)/2,1)</f>
        <v>1.4</v>
      </c>
      <c r="CY7" s="169" t="str">
        <f>IF(CQ7&lt;5,"Chưa TN",IF(CS7&lt;5,"Chưa TN",IF(CU7&lt;5,"Chưa TN",IF(CX7&lt;5,"Chưa TN",IF(CX7&lt;5.95,"Trung bình",IF(CX7&lt;6.95,"TB khá",IF(CX7&lt;7.95,"Khá",IF(CX7&lt;8.95,"Giỏi","Xuất sắc"))))))))</f>
        <v>Chưa TN</v>
      </c>
    </row>
    <row r="8" spans="1:103" ht="16.5" customHeight="1">
      <c r="A8" s="81">
        <v>2</v>
      </c>
      <c r="B8" s="262" t="s">
        <v>136</v>
      </c>
      <c r="C8" s="263" t="s">
        <v>287</v>
      </c>
      <c r="D8" s="267">
        <v>34628</v>
      </c>
      <c r="E8" s="264" t="s">
        <v>72</v>
      </c>
      <c r="F8" s="265" t="s">
        <v>186</v>
      </c>
      <c r="G8" s="170" t="s">
        <v>120</v>
      </c>
      <c r="H8" s="171">
        <v>7.5</v>
      </c>
      <c r="I8" s="171"/>
      <c r="J8" s="171">
        <v>7.8</v>
      </c>
      <c r="K8" s="171"/>
      <c r="L8" s="171">
        <v>6.9</v>
      </c>
      <c r="M8" s="171"/>
      <c r="N8" s="171">
        <v>6.2</v>
      </c>
      <c r="O8" s="172"/>
      <c r="P8" s="172">
        <v>5.3</v>
      </c>
      <c r="Q8" s="172"/>
      <c r="R8" s="172">
        <v>8</v>
      </c>
      <c r="S8" s="172"/>
      <c r="T8" s="173">
        <f>R8*R$5+P8*P$5+N8*N$5+L8*L$5+J8*J$5+H8*H$5</f>
        <v>209.5</v>
      </c>
      <c r="U8" s="172">
        <f t="shared" si="0"/>
        <v>7.224137931034483</v>
      </c>
      <c r="V8" s="174" t="str">
        <f t="shared" si="1"/>
        <v>Khá</v>
      </c>
      <c r="W8" s="175">
        <f>SUM((IF(H8&gt;=5,0,1)),(IF(J8&gt;=5,0,1)),(IF(L8&gt;=5,0,1)),(IF(N8&gt;=5,0,1)),(IF(P8&gt;=5,0,1)),(IF(R8&gt;=5,0,1)))</f>
        <v>0</v>
      </c>
      <c r="X8" s="176">
        <f>SUM((IF(H8&gt;=5,0,$H$5)),(IF(J8&gt;=5,0,$J$5)),(IF(L8&gt;=5,0,$L$5)),(IF(N8&gt;=5,0,$N$5)),(IF(P8&gt;=5,0,$P$5)),(IF(R8&gt;=5,0,$R$5)))</f>
        <v>0</v>
      </c>
      <c r="Y8" s="171">
        <v>6.8</v>
      </c>
      <c r="Z8" s="171"/>
      <c r="AA8" s="172">
        <v>7</v>
      </c>
      <c r="AB8" s="172"/>
      <c r="AC8" s="172">
        <v>6.5</v>
      </c>
      <c r="AD8" s="172"/>
      <c r="AE8" s="172">
        <v>7.5</v>
      </c>
      <c r="AF8" s="172"/>
      <c r="AG8" s="172">
        <v>5.8</v>
      </c>
      <c r="AH8" s="172"/>
      <c r="AI8" s="172">
        <v>6.5</v>
      </c>
      <c r="AJ8" s="172"/>
      <c r="AK8" s="172">
        <v>6.1</v>
      </c>
      <c r="AL8" s="172"/>
      <c r="AM8" s="172">
        <v>7</v>
      </c>
      <c r="AN8" s="172"/>
      <c r="AO8" s="173">
        <f>AM8*AM$5+AK8*AK$5+AI8*AI$5+AG8*AG$5+AE8*AE$5+AC8*AC$5+AA8*AA$5+Y8*Y$5</f>
        <v>153.1</v>
      </c>
      <c r="AP8" s="172">
        <f t="shared" si="2"/>
        <v>6.656521739130435</v>
      </c>
      <c r="AQ8" s="174" t="str">
        <f t="shared" si="3"/>
        <v>TB khá</v>
      </c>
      <c r="AR8" s="172">
        <f t="shared" si="4"/>
        <v>6.973076923076923</v>
      </c>
      <c r="AS8" s="174" t="str">
        <f t="shared" si="5"/>
        <v>Khá</v>
      </c>
      <c r="AT8" s="175">
        <f>W8+SUM((IF(Y8&gt;=5,0,1)),(IF(AA8&gt;=5,0,1)),(IF(AC8&gt;=5,0,1)),(IF(AE8&gt;=5,0,1)),(IF(AG8&gt;=5,0,1)),(IF(AI8&gt;=5,0,1)),(IF(AK8&gt;=5,0,1)),(IF(AM8&gt;=5,0,1)))</f>
        <v>0</v>
      </c>
      <c r="AU8" s="176">
        <f>X8+SUM((IF(Y8&gt;=5,0,$Y$5)),(IF(AA8&gt;=5,0,$AA$5)),(IF(AC8&gt;=5,0,$AC$5)),(IF(AE8&gt;=5,0,$AE$5)),(IF(AG8&gt;=5,0,$AG$5)),(IF(AI8&gt;=5,0,$AI$5)),(IF(AK8&gt;=5,0,$AK$5)),(IF(AM8&gt;=5,0,$AM$5)))</f>
        <v>0</v>
      </c>
      <c r="AV8" s="81" t="str">
        <f t="shared" si="6"/>
        <v>Lên lớp</v>
      </c>
      <c r="AW8" s="172">
        <v>6</v>
      </c>
      <c r="AX8" s="172"/>
      <c r="AY8" s="172">
        <v>7.1</v>
      </c>
      <c r="AZ8" s="172"/>
      <c r="BA8" s="172">
        <v>7</v>
      </c>
      <c r="BB8" s="172"/>
      <c r="BC8" s="172">
        <v>6.9</v>
      </c>
      <c r="BD8" s="172"/>
      <c r="BE8" s="172">
        <v>7</v>
      </c>
      <c r="BF8" s="172"/>
      <c r="BG8" s="172">
        <v>7.2</v>
      </c>
      <c r="BH8" s="172"/>
      <c r="BI8" s="172">
        <v>5</v>
      </c>
      <c r="BJ8" s="172"/>
      <c r="BK8" s="172"/>
      <c r="BL8" s="172"/>
      <c r="BM8" s="172"/>
      <c r="BN8" s="172"/>
      <c r="BO8" s="173">
        <f t="shared" si="7"/>
        <v>164.6</v>
      </c>
      <c r="BP8" s="172">
        <f>BO8/BO$5</f>
        <v>5.309677419354839</v>
      </c>
      <c r="BQ8" s="177" t="str">
        <f t="shared" si="8"/>
        <v>Trung bình</v>
      </c>
      <c r="BR8" s="211">
        <f t="shared" si="9"/>
        <v>2</v>
      </c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3">
        <f t="shared" si="10"/>
        <v>0</v>
      </c>
      <c r="CJ8" s="172">
        <f t="shared" si="11"/>
        <v>0</v>
      </c>
      <c r="CK8" s="177" t="str">
        <f t="shared" si="12"/>
        <v>Kém</v>
      </c>
      <c r="CL8" s="172">
        <f t="shared" si="13"/>
        <v>2.6126984126984127</v>
      </c>
      <c r="CM8" s="177" t="str">
        <f t="shared" si="14"/>
        <v>Kém</v>
      </c>
      <c r="CN8" s="172">
        <f t="shared" si="15"/>
        <v>4.6</v>
      </c>
      <c r="CO8" s="211">
        <f t="shared" si="16"/>
        <v>10</v>
      </c>
      <c r="CP8" s="172" t="str">
        <f aca="true" t="shared" si="17" ref="CP8:CP26">IF(CL8&lt;3.95,"Thôi học",IF(CN8&lt;4.45,"Thôi học",IF(CO8&gt;=1,"Không đủ","Đủ điều kiện")))</f>
        <v>Thôi học</v>
      </c>
      <c r="CQ8" s="172"/>
      <c r="CR8" s="172"/>
      <c r="CS8" s="172"/>
      <c r="CT8" s="172"/>
      <c r="CU8" s="172"/>
      <c r="CV8" s="172"/>
      <c r="CW8" s="172">
        <f>ROUND((CQ8+CS8+CU8)/3,1)</f>
        <v>0</v>
      </c>
      <c r="CX8" s="172">
        <f>ROUND((CW8+CN8)/2,1)</f>
        <v>2.3</v>
      </c>
      <c r="CY8" s="178" t="str">
        <f aca="true" t="shared" si="18" ref="CY8:CY26">IF(CQ8&lt;5,"Chưa TN",IF(CS8&lt;5,"Chưa TN",IF(CU8&lt;5,"Chưa TN",IF(CX8&lt;5,"Chưa TN",IF(CX8&lt;5.95,"Trung bình",IF(CX8&lt;6.95,"TB khá",IF(CX8&lt;7.95,"Khá",IF(CX8&lt;8.95,"Giỏi","Xuất sắc"))))))))</f>
        <v>Chưa TN</v>
      </c>
    </row>
    <row r="9" spans="1:103" ht="16.5" customHeight="1">
      <c r="A9" s="81">
        <v>3</v>
      </c>
      <c r="B9" s="262" t="s">
        <v>291</v>
      </c>
      <c r="C9" s="263" t="s">
        <v>292</v>
      </c>
      <c r="D9" s="267">
        <v>34527</v>
      </c>
      <c r="E9" s="264" t="s">
        <v>72</v>
      </c>
      <c r="F9" s="265" t="s">
        <v>293</v>
      </c>
      <c r="G9" s="170" t="s">
        <v>71</v>
      </c>
      <c r="H9" s="171">
        <v>5</v>
      </c>
      <c r="I9" s="171"/>
      <c r="J9" s="171">
        <v>6.7</v>
      </c>
      <c r="K9" s="171"/>
      <c r="L9" s="171">
        <v>8.4</v>
      </c>
      <c r="M9" s="171"/>
      <c r="N9" s="171">
        <v>5.4</v>
      </c>
      <c r="O9" s="172"/>
      <c r="P9" s="172">
        <v>6.2</v>
      </c>
      <c r="Q9" s="172"/>
      <c r="R9" s="172">
        <v>7</v>
      </c>
      <c r="S9" s="172"/>
      <c r="T9" s="173">
        <f aca="true" t="shared" si="19" ref="T9:T29">R9*R$5+P9*P$5+N9*N$5+L9*L$5+J9*J$5+H9*H$5</f>
        <v>187</v>
      </c>
      <c r="U9" s="172">
        <f t="shared" si="0"/>
        <v>6.448275862068965</v>
      </c>
      <c r="V9" s="174" t="str">
        <f t="shared" si="1"/>
        <v>TB khá</v>
      </c>
      <c r="W9" s="175">
        <f aca="true" t="shared" si="20" ref="W9:W29">SUM((IF(H9&gt;=5,0,1)),(IF(J9&gt;=5,0,1)),(IF(L9&gt;=5,0,1)),(IF(N9&gt;=5,0,1)),(IF(P9&gt;=5,0,1)),(IF(R9&gt;=5,0,1)))</f>
        <v>0</v>
      </c>
      <c r="X9" s="176">
        <f aca="true" t="shared" si="21" ref="X9:X29">SUM((IF(H9&gt;=5,0,$H$5)),(IF(J9&gt;=5,0,$J$5)),(IF(L9&gt;=5,0,$L$5)),(IF(N9&gt;=5,0,$N$5)),(IF(P9&gt;=5,0,$P$5)),(IF(R9&gt;=5,0,$R$5)))</f>
        <v>0</v>
      </c>
      <c r="Y9" s="171">
        <v>6.3</v>
      </c>
      <c r="Z9" s="171"/>
      <c r="AA9" s="172">
        <v>5.3</v>
      </c>
      <c r="AB9" s="172"/>
      <c r="AC9" s="172">
        <v>5.5</v>
      </c>
      <c r="AD9" s="172"/>
      <c r="AE9" s="172">
        <v>7</v>
      </c>
      <c r="AF9" s="172"/>
      <c r="AG9" s="172">
        <v>6</v>
      </c>
      <c r="AH9" s="172"/>
      <c r="AI9" s="172">
        <v>4.5</v>
      </c>
      <c r="AJ9" s="172">
        <v>4</v>
      </c>
      <c r="AK9" s="172">
        <v>6.1</v>
      </c>
      <c r="AL9" s="172"/>
      <c r="AM9" s="172">
        <v>6</v>
      </c>
      <c r="AN9" s="172"/>
      <c r="AO9" s="173">
        <f aca="true" t="shared" si="22" ref="AO9:AO29">AM9*AM$5+AK9*AK$5+AI9*AI$5+AG9*AG$5+AE9*AE$5+AC9*AC$5+AA9*AA$5+Y9*Y$5</f>
        <v>132.5</v>
      </c>
      <c r="AP9" s="172">
        <f t="shared" si="2"/>
        <v>5.760869565217392</v>
      </c>
      <c r="AQ9" s="174" t="str">
        <f t="shared" si="3"/>
        <v>Trung bình</v>
      </c>
      <c r="AR9" s="172">
        <f t="shared" si="4"/>
        <v>6.144230769230769</v>
      </c>
      <c r="AS9" s="174" t="str">
        <f t="shared" si="5"/>
        <v>TB khá</v>
      </c>
      <c r="AT9" s="175">
        <f aca="true" t="shared" si="23" ref="AT9:AT29">W9+SUM((IF(Y9&gt;=5,0,1)),(IF(AA9&gt;=5,0,1)),(IF(AC9&gt;=5,0,1)),(IF(AE9&gt;=5,0,1)),(IF(AG9&gt;=5,0,1)),(IF(AI9&gt;=5,0,1)),(IF(AK9&gt;=5,0,1)),(IF(AM9&gt;=5,0,1)))</f>
        <v>1</v>
      </c>
      <c r="AU9" s="176">
        <f aca="true" t="shared" si="24" ref="AU9:AU26">X9+SUM((IF(Y9&gt;=5,0,$Y$5)),(IF(AA9&gt;=5,0,$AA$5)),(IF(AC9&gt;=5,0,$AC$5)),(IF(AE9&gt;=5,0,$AE$5)),(IF(AG9&gt;=5,0,$AG$5)),(IF(AI9&gt;=5,0,$AI$5)),(IF(AK9&gt;=5,0,$AK$5)),(IF(AM9&gt;=5,0,$AM$5)))</f>
        <v>3</v>
      </c>
      <c r="AV9" s="81" t="str">
        <f t="shared" si="6"/>
        <v>Lên lớp</v>
      </c>
      <c r="AW9" s="172">
        <v>5</v>
      </c>
      <c r="AX9" s="172"/>
      <c r="AY9" s="172">
        <v>6.3</v>
      </c>
      <c r="AZ9" s="172"/>
      <c r="BA9" s="172">
        <v>6.5</v>
      </c>
      <c r="BB9" s="172"/>
      <c r="BC9" s="172">
        <v>5.2</v>
      </c>
      <c r="BD9" s="172"/>
      <c r="BE9" s="172">
        <v>7.2</v>
      </c>
      <c r="BF9" s="172"/>
      <c r="BG9" s="172">
        <v>5.9</v>
      </c>
      <c r="BH9" s="172"/>
      <c r="BI9" s="172">
        <v>3</v>
      </c>
      <c r="BJ9" s="172"/>
      <c r="BK9" s="172"/>
      <c r="BL9" s="172"/>
      <c r="BM9" s="172"/>
      <c r="BN9" s="172"/>
      <c r="BO9" s="173">
        <f t="shared" si="7"/>
        <v>145.9</v>
      </c>
      <c r="BP9" s="172">
        <f aca="true" t="shared" si="25" ref="BP9:BP30">BO9/BO$5</f>
        <v>4.706451612903226</v>
      </c>
      <c r="BQ9" s="177" t="str">
        <f t="shared" si="8"/>
        <v>Yếu</v>
      </c>
      <c r="BR9" s="211">
        <f t="shared" si="9"/>
        <v>3</v>
      </c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3">
        <f t="shared" si="10"/>
        <v>0</v>
      </c>
      <c r="CJ9" s="172">
        <f t="shared" si="11"/>
        <v>0</v>
      </c>
      <c r="CK9" s="177" t="str">
        <f t="shared" si="12"/>
        <v>Kém</v>
      </c>
      <c r="CL9" s="172">
        <f t="shared" si="13"/>
        <v>2.315873015873016</v>
      </c>
      <c r="CM9" s="177" t="str">
        <f t="shared" si="14"/>
        <v>Kém</v>
      </c>
      <c r="CN9" s="172">
        <f t="shared" si="15"/>
        <v>4</v>
      </c>
      <c r="CO9" s="211">
        <f t="shared" si="16"/>
        <v>12</v>
      </c>
      <c r="CP9" s="172" t="str">
        <f t="shared" si="17"/>
        <v>Thôi học</v>
      </c>
      <c r="CQ9" s="172"/>
      <c r="CR9" s="172"/>
      <c r="CS9" s="172"/>
      <c r="CT9" s="172"/>
      <c r="CU9" s="172"/>
      <c r="CV9" s="172"/>
      <c r="CW9" s="172">
        <f aca="true" t="shared" si="26" ref="CW9:CW26">ROUND((CQ9+CS9+CU9)/3,1)</f>
        <v>0</v>
      </c>
      <c r="CX9" s="172">
        <f aca="true" t="shared" si="27" ref="CX9:CX26">ROUND((CW9+CN9)/2,1)</f>
        <v>2</v>
      </c>
      <c r="CY9" s="178" t="str">
        <f t="shared" si="18"/>
        <v>Chưa TN</v>
      </c>
    </row>
    <row r="10" spans="1:103" ht="16.5" customHeight="1">
      <c r="A10" s="81">
        <v>4</v>
      </c>
      <c r="B10" s="262" t="s">
        <v>74</v>
      </c>
      <c r="C10" s="263" t="s">
        <v>159</v>
      </c>
      <c r="D10" s="267">
        <v>33817</v>
      </c>
      <c r="E10" s="264" t="s">
        <v>72</v>
      </c>
      <c r="F10" s="265" t="s">
        <v>186</v>
      </c>
      <c r="G10" s="170" t="s">
        <v>86</v>
      </c>
      <c r="H10" s="171">
        <v>5</v>
      </c>
      <c r="I10" s="171"/>
      <c r="J10" s="171">
        <v>5.2</v>
      </c>
      <c r="K10" s="171" t="s">
        <v>373</v>
      </c>
      <c r="L10" s="171">
        <v>5.5</v>
      </c>
      <c r="M10" s="171">
        <v>3</v>
      </c>
      <c r="N10" s="171">
        <v>5.1</v>
      </c>
      <c r="O10" s="172"/>
      <c r="P10" s="172">
        <v>5.1</v>
      </c>
      <c r="Q10" s="172"/>
      <c r="R10" s="172">
        <v>6</v>
      </c>
      <c r="S10" s="172"/>
      <c r="T10" s="173">
        <f t="shared" si="19"/>
        <v>154.2</v>
      </c>
      <c r="U10" s="172">
        <f t="shared" si="0"/>
        <v>5.317241379310344</v>
      </c>
      <c r="V10" s="174" t="str">
        <f t="shared" si="1"/>
        <v>Trung bình</v>
      </c>
      <c r="W10" s="175">
        <f t="shared" si="20"/>
        <v>0</v>
      </c>
      <c r="X10" s="176">
        <f t="shared" si="21"/>
        <v>0</v>
      </c>
      <c r="Y10" s="171">
        <v>4.5</v>
      </c>
      <c r="Z10" s="171"/>
      <c r="AA10" s="172">
        <v>5</v>
      </c>
      <c r="AB10" s="172"/>
      <c r="AC10" s="172">
        <v>6</v>
      </c>
      <c r="AD10" s="172"/>
      <c r="AE10" s="172">
        <v>6.8</v>
      </c>
      <c r="AF10" s="172"/>
      <c r="AG10" s="172">
        <v>6</v>
      </c>
      <c r="AH10" s="172" t="s">
        <v>369</v>
      </c>
      <c r="AI10" s="172">
        <v>5</v>
      </c>
      <c r="AJ10" s="172">
        <v>4.5</v>
      </c>
      <c r="AK10" s="172">
        <v>5</v>
      </c>
      <c r="AL10" s="172"/>
      <c r="AM10" s="172">
        <v>6</v>
      </c>
      <c r="AN10" s="172"/>
      <c r="AO10" s="173">
        <f t="shared" si="22"/>
        <v>125.4</v>
      </c>
      <c r="AP10" s="172">
        <f t="shared" si="2"/>
        <v>5.452173913043478</v>
      </c>
      <c r="AQ10" s="174" t="str">
        <f t="shared" si="3"/>
        <v>Trung bình</v>
      </c>
      <c r="AR10" s="172">
        <f t="shared" si="4"/>
        <v>5.376923076923077</v>
      </c>
      <c r="AS10" s="174" t="str">
        <f t="shared" si="5"/>
        <v>Trung bình</v>
      </c>
      <c r="AT10" s="175">
        <f t="shared" si="23"/>
        <v>1</v>
      </c>
      <c r="AU10" s="176">
        <f t="shared" si="24"/>
        <v>2</v>
      </c>
      <c r="AV10" s="81" t="str">
        <f t="shared" si="6"/>
        <v>Lên lớp</v>
      </c>
      <c r="AW10" s="172">
        <v>5</v>
      </c>
      <c r="AX10" s="172"/>
      <c r="AY10" s="172">
        <v>5.4</v>
      </c>
      <c r="AZ10" s="172"/>
      <c r="BA10" s="172">
        <v>7</v>
      </c>
      <c r="BB10" s="172"/>
      <c r="BC10" s="172">
        <v>5</v>
      </c>
      <c r="BD10" s="172"/>
      <c r="BE10" s="172">
        <v>3.4</v>
      </c>
      <c r="BF10" s="172"/>
      <c r="BG10" s="172">
        <v>5</v>
      </c>
      <c r="BH10" s="172"/>
      <c r="BI10" s="172">
        <v>5</v>
      </c>
      <c r="BJ10" s="172"/>
      <c r="BK10" s="172"/>
      <c r="BL10" s="172"/>
      <c r="BM10" s="172"/>
      <c r="BN10" s="172"/>
      <c r="BO10" s="173">
        <f t="shared" si="7"/>
        <v>120</v>
      </c>
      <c r="BP10" s="172">
        <f t="shared" si="25"/>
        <v>3.870967741935484</v>
      </c>
      <c r="BQ10" s="177" t="str">
        <f t="shared" si="8"/>
        <v>Kém</v>
      </c>
      <c r="BR10" s="211">
        <f t="shared" si="9"/>
        <v>3</v>
      </c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3">
        <f t="shared" si="10"/>
        <v>0</v>
      </c>
      <c r="CJ10" s="172">
        <f t="shared" si="11"/>
        <v>0</v>
      </c>
      <c r="CK10" s="177" t="str">
        <f t="shared" si="12"/>
        <v>Kém</v>
      </c>
      <c r="CL10" s="172">
        <f t="shared" si="13"/>
        <v>1.9047619047619047</v>
      </c>
      <c r="CM10" s="177" t="str">
        <f t="shared" si="14"/>
        <v>Kém</v>
      </c>
      <c r="CN10" s="172">
        <f t="shared" si="15"/>
        <v>3.5</v>
      </c>
      <c r="CO10" s="211">
        <f t="shared" si="16"/>
        <v>12</v>
      </c>
      <c r="CP10" s="172" t="str">
        <f t="shared" si="17"/>
        <v>Thôi học</v>
      </c>
      <c r="CQ10" s="172"/>
      <c r="CR10" s="172"/>
      <c r="CS10" s="172"/>
      <c r="CT10" s="172"/>
      <c r="CU10" s="172"/>
      <c r="CV10" s="172"/>
      <c r="CW10" s="172">
        <f t="shared" si="26"/>
        <v>0</v>
      </c>
      <c r="CX10" s="172">
        <f t="shared" si="27"/>
        <v>1.8</v>
      </c>
      <c r="CY10" s="178" t="str">
        <f t="shared" si="18"/>
        <v>Chưa TN</v>
      </c>
    </row>
    <row r="11" spans="1:103" ht="16.5" customHeight="1">
      <c r="A11" s="81">
        <v>5</v>
      </c>
      <c r="B11" s="262" t="s">
        <v>181</v>
      </c>
      <c r="C11" s="263" t="s">
        <v>161</v>
      </c>
      <c r="D11" s="267">
        <v>34404</v>
      </c>
      <c r="E11" s="264" t="s">
        <v>72</v>
      </c>
      <c r="F11" s="265" t="s">
        <v>269</v>
      </c>
      <c r="G11" s="170" t="s">
        <v>71</v>
      </c>
      <c r="H11" s="171">
        <v>5.2</v>
      </c>
      <c r="I11" s="171">
        <v>3.7</v>
      </c>
      <c r="J11" s="171">
        <v>6.8</v>
      </c>
      <c r="K11" s="171"/>
      <c r="L11" s="171">
        <v>7.9</v>
      </c>
      <c r="M11" s="171"/>
      <c r="N11" s="171">
        <v>6.5</v>
      </c>
      <c r="O11" s="172"/>
      <c r="P11" s="172">
        <v>5.4</v>
      </c>
      <c r="Q11" s="172"/>
      <c r="R11" s="172">
        <v>7</v>
      </c>
      <c r="S11" s="172"/>
      <c r="T11" s="173">
        <f t="shared" si="19"/>
        <v>187.90000000000003</v>
      </c>
      <c r="U11" s="172">
        <f t="shared" si="0"/>
        <v>6.479310344827588</v>
      </c>
      <c r="V11" s="174" t="str">
        <f t="shared" si="1"/>
        <v>TB khá</v>
      </c>
      <c r="W11" s="175">
        <f t="shared" si="20"/>
        <v>0</v>
      </c>
      <c r="X11" s="176">
        <f t="shared" si="21"/>
        <v>0</v>
      </c>
      <c r="Y11" s="171">
        <v>5.3</v>
      </c>
      <c r="Z11" s="171"/>
      <c r="AA11" s="172">
        <v>5.4</v>
      </c>
      <c r="AB11" s="172"/>
      <c r="AC11" s="172">
        <v>6.5</v>
      </c>
      <c r="AD11" s="172"/>
      <c r="AE11" s="172">
        <v>7.3</v>
      </c>
      <c r="AF11" s="172"/>
      <c r="AG11" s="172">
        <v>5</v>
      </c>
      <c r="AH11" s="172"/>
      <c r="AI11" s="172">
        <v>3.5</v>
      </c>
      <c r="AJ11" s="172">
        <v>2</v>
      </c>
      <c r="AK11" s="172">
        <v>6</v>
      </c>
      <c r="AL11" s="172"/>
      <c r="AM11" s="172">
        <v>5</v>
      </c>
      <c r="AN11" s="172"/>
      <c r="AO11" s="173">
        <f t="shared" si="22"/>
        <v>128.5</v>
      </c>
      <c r="AP11" s="172">
        <f t="shared" si="2"/>
        <v>5.586956521739131</v>
      </c>
      <c r="AQ11" s="174" t="str">
        <f t="shared" si="3"/>
        <v>Trung bình</v>
      </c>
      <c r="AR11" s="172">
        <f t="shared" si="4"/>
        <v>6.084615384615385</v>
      </c>
      <c r="AS11" s="174" t="str">
        <f t="shared" si="5"/>
        <v>TB khá</v>
      </c>
      <c r="AT11" s="175">
        <f t="shared" si="23"/>
        <v>1</v>
      </c>
      <c r="AU11" s="176">
        <f t="shared" si="24"/>
        <v>3</v>
      </c>
      <c r="AV11" s="81" t="str">
        <f t="shared" si="6"/>
        <v>Lên lớp</v>
      </c>
      <c r="AW11" s="172">
        <v>2</v>
      </c>
      <c r="AX11" s="172"/>
      <c r="AY11" s="172">
        <v>5</v>
      </c>
      <c r="AZ11" s="172"/>
      <c r="BA11" s="172">
        <v>6</v>
      </c>
      <c r="BB11" s="172"/>
      <c r="BC11" s="172">
        <v>6</v>
      </c>
      <c r="BD11" s="172"/>
      <c r="BE11" s="172">
        <v>6.5</v>
      </c>
      <c r="BF11" s="172"/>
      <c r="BG11" s="172">
        <v>6.5</v>
      </c>
      <c r="BH11" s="172"/>
      <c r="BI11" s="172">
        <v>5</v>
      </c>
      <c r="BJ11" s="172"/>
      <c r="BK11" s="172"/>
      <c r="BL11" s="172"/>
      <c r="BM11" s="172"/>
      <c r="BN11" s="172"/>
      <c r="BO11" s="173">
        <f t="shared" si="7"/>
        <v>135.5</v>
      </c>
      <c r="BP11" s="172">
        <f t="shared" si="25"/>
        <v>4.370967741935484</v>
      </c>
      <c r="BQ11" s="177" t="str">
        <f t="shared" si="8"/>
        <v>Yếu</v>
      </c>
      <c r="BR11" s="211">
        <f t="shared" si="9"/>
        <v>3</v>
      </c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3">
        <f t="shared" si="10"/>
        <v>0</v>
      </c>
      <c r="CJ11" s="172">
        <f t="shared" si="11"/>
        <v>0</v>
      </c>
      <c r="CK11" s="177" t="str">
        <f t="shared" si="12"/>
        <v>Kém</v>
      </c>
      <c r="CL11" s="172">
        <f t="shared" si="13"/>
        <v>2.1507936507936507</v>
      </c>
      <c r="CM11" s="177" t="str">
        <f t="shared" si="14"/>
        <v>Kém</v>
      </c>
      <c r="CN11" s="172">
        <f t="shared" si="15"/>
        <v>3.9</v>
      </c>
      <c r="CO11" s="211">
        <f t="shared" si="16"/>
        <v>12</v>
      </c>
      <c r="CP11" s="172" t="str">
        <f t="shared" si="17"/>
        <v>Thôi học</v>
      </c>
      <c r="CQ11" s="172"/>
      <c r="CR11" s="172"/>
      <c r="CS11" s="172"/>
      <c r="CT11" s="172"/>
      <c r="CU11" s="172"/>
      <c r="CV11" s="172"/>
      <c r="CW11" s="172">
        <f t="shared" si="26"/>
        <v>0</v>
      </c>
      <c r="CX11" s="172">
        <f t="shared" si="27"/>
        <v>2</v>
      </c>
      <c r="CY11" s="178" t="str">
        <f t="shared" si="18"/>
        <v>Chưa TN</v>
      </c>
    </row>
    <row r="12" spans="1:103" ht="16.5" customHeight="1">
      <c r="A12" s="81">
        <v>6</v>
      </c>
      <c r="B12" s="262" t="s">
        <v>294</v>
      </c>
      <c r="C12" s="263" t="s">
        <v>199</v>
      </c>
      <c r="D12" s="267">
        <v>33596</v>
      </c>
      <c r="E12" s="264" t="s">
        <v>72</v>
      </c>
      <c r="F12" s="265" t="s">
        <v>186</v>
      </c>
      <c r="G12" s="170" t="s">
        <v>71</v>
      </c>
      <c r="H12" s="171">
        <v>6.5</v>
      </c>
      <c r="I12" s="171"/>
      <c r="J12" s="171">
        <v>5.9</v>
      </c>
      <c r="K12" s="171"/>
      <c r="L12" s="171">
        <v>5.9</v>
      </c>
      <c r="M12" s="171"/>
      <c r="N12" s="171">
        <v>5.2</v>
      </c>
      <c r="O12" s="172"/>
      <c r="P12" s="172">
        <v>5</v>
      </c>
      <c r="Q12" s="172"/>
      <c r="R12" s="172">
        <v>8</v>
      </c>
      <c r="S12" s="172"/>
      <c r="T12" s="173">
        <f t="shared" si="19"/>
        <v>180.39999999999998</v>
      </c>
      <c r="U12" s="172">
        <f t="shared" si="0"/>
        <v>6.220689655172413</v>
      </c>
      <c r="V12" s="174" t="str">
        <f t="shared" si="1"/>
        <v>TB khá</v>
      </c>
      <c r="W12" s="175">
        <f t="shared" si="20"/>
        <v>0</v>
      </c>
      <c r="X12" s="176">
        <f t="shared" si="21"/>
        <v>0</v>
      </c>
      <c r="Y12" s="171">
        <v>5.5</v>
      </c>
      <c r="Z12" s="171"/>
      <c r="AA12" s="172">
        <v>6</v>
      </c>
      <c r="AB12" s="172"/>
      <c r="AC12" s="172">
        <v>5</v>
      </c>
      <c r="AD12" s="172" t="s">
        <v>374</v>
      </c>
      <c r="AE12" s="172">
        <v>5.5</v>
      </c>
      <c r="AF12" s="172"/>
      <c r="AG12" s="172">
        <v>6</v>
      </c>
      <c r="AH12" s="172"/>
      <c r="AI12" s="172">
        <v>3.8</v>
      </c>
      <c r="AJ12" s="172">
        <v>3.8</v>
      </c>
      <c r="AK12" s="172">
        <v>5.9</v>
      </c>
      <c r="AL12" s="172"/>
      <c r="AM12" s="172">
        <v>6</v>
      </c>
      <c r="AN12" s="172"/>
      <c r="AO12" s="173">
        <f t="shared" si="22"/>
        <v>125.5</v>
      </c>
      <c r="AP12" s="172">
        <f t="shared" si="2"/>
        <v>5.456521739130435</v>
      </c>
      <c r="AQ12" s="174" t="str">
        <f t="shared" si="3"/>
        <v>Trung bình</v>
      </c>
      <c r="AR12" s="172">
        <f t="shared" si="4"/>
        <v>5.882692307692308</v>
      </c>
      <c r="AS12" s="174" t="str">
        <f t="shared" si="5"/>
        <v>Trung bình</v>
      </c>
      <c r="AT12" s="175">
        <f t="shared" si="23"/>
        <v>1</v>
      </c>
      <c r="AU12" s="176">
        <f t="shared" si="24"/>
        <v>3</v>
      </c>
      <c r="AV12" s="81" t="str">
        <f t="shared" si="6"/>
        <v>Lên lớp</v>
      </c>
      <c r="AW12" s="172">
        <v>2</v>
      </c>
      <c r="AX12" s="172"/>
      <c r="AY12" s="172">
        <v>6</v>
      </c>
      <c r="AZ12" s="172"/>
      <c r="BA12" s="172">
        <v>7</v>
      </c>
      <c r="BB12" s="172"/>
      <c r="BC12" s="172">
        <v>6</v>
      </c>
      <c r="BD12" s="172"/>
      <c r="BE12" s="172">
        <v>5.9</v>
      </c>
      <c r="BF12" s="172"/>
      <c r="BG12" s="172">
        <v>4.9</v>
      </c>
      <c r="BH12" s="172"/>
      <c r="BI12" s="172">
        <v>3</v>
      </c>
      <c r="BJ12" s="172"/>
      <c r="BK12" s="172"/>
      <c r="BL12" s="172"/>
      <c r="BM12" s="172"/>
      <c r="BN12" s="172"/>
      <c r="BO12" s="173">
        <f t="shared" si="7"/>
        <v>133.10000000000002</v>
      </c>
      <c r="BP12" s="172">
        <f t="shared" si="25"/>
        <v>4.2935483870967746</v>
      </c>
      <c r="BQ12" s="177" t="str">
        <f t="shared" si="8"/>
        <v>Yếu</v>
      </c>
      <c r="BR12" s="211">
        <f t="shared" si="9"/>
        <v>5</v>
      </c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3">
        <f t="shared" si="10"/>
        <v>0</v>
      </c>
      <c r="CJ12" s="172">
        <f t="shared" si="11"/>
        <v>0</v>
      </c>
      <c r="CK12" s="177" t="str">
        <f t="shared" si="12"/>
        <v>Kém</v>
      </c>
      <c r="CL12" s="172">
        <f t="shared" si="13"/>
        <v>2.112698412698413</v>
      </c>
      <c r="CM12" s="177" t="str">
        <f t="shared" si="14"/>
        <v>Kém</v>
      </c>
      <c r="CN12" s="172">
        <f t="shared" si="15"/>
        <v>3.8</v>
      </c>
      <c r="CO12" s="211">
        <f t="shared" si="16"/>
        <v>14</v>
      </c>
      <c r="CP12" s="172" t="str">
        <f t="shared" si="17"/>
        <v>Thôi học</v>
      </c>
      <c r="CQ12" s="172"/>
      <c r="CR12" s="172"/>
      <c r="CS12" s="172"/>
      <c r="CT12" s="172"/>
      <c r="CU12" s="172"/>
      <c r="CV12" s="172"/>
      <c r="CW12" s="172">
        <f t="shared" si="26"/>
        <v>0</v>
      </c>
      <c r="CX12" s="172">
        <f t="shared" si="27"/>
        <v>1.9</v>
      </c>
      <c r="CY12" s="178" t="str">
        <f t="shared" si="18"/>
        <v>Chưa TN</v>
      </c>
    </row>
    <row r="13" spans="1:103" ht="16.5" customHeight="1">
      <c r="A13" s="81">
        <v>7</v>
      </c>
      <c r="B13" s="262" t="s">
        <v>295</v>
      </c>
      <c r="C13" s="263" t="s">
        <v>199</v>
      </c>
      <c r="D13" s="267">
        <v>34657</v>
      </c>
      <c r="E13" s="264" t="s">
        <v>72</v>
      </c>
      <c r="F13" s="265" t="s">
        <v>249</v>
      </c>
      <c r="G13" s="170" t="s">
        <v>86</v>
      </c>
      <c r="H13" s="171">
        <v>6.2</v>
      </c>
      <c r="I13" s="171"/>
      <c r="J13" s="171">
        <v>6.1</v>
      </c>
      <c r="K13" s="171"/>
      <c r="L13" s="171">
        <v>5.8</v>
      </c>
      <c r="M13" s="171"/>
      <c r="N13" s="171">
        <v>7.5</v>
      </c>
      <c r="O13" s="179" t="s">
        <v>370</v>
      </c>
      <c r="P13" s="172">
        <v>5.2</v>
      </c>
      <c r="Q13" s="172"/>
      <c r="R13" s="172">
        <v>7</v>
      </c>
      <c r="S13" s="172"/>
      <c r="T13" s="173">
        <f t="shared" si="19"/>
        <v>182.3</v>
      </c>
      <c r="U13" s="172">
        <f t="shared" si="0"/>
        <v>6.286206896551724</v>
      </c>
      <c r="V13" s="174" t="str">
        <f t="shared" si="1"/>
        <v>TB khá</v>
      </c>
      <c r="W13" s="175">
        <f t="shared" si="20"/>
        <v>0</v>
      </c>
      <c r="X13" s="176">
        <f t="shared" si="21"/>
        <v>0</v>
      </c>
      <c r="Y13" s="171">
        <v>6</v>
      </c>
      <c r="Z13" s="171"/>
      <c r="AA13" s="172">
        <v>5</v>
      </c>
      <c r="AB13" s="172"/>
      <c r="AC13" s="172">
        <v>5</v>
      </c>
      <c r="AD13" s="172"/>
      <c r="AE13" s="172">
        <v>6</v>
      </c>
      <c r="AF13" s="172"/>
      <c r="AG13" s="172">
        <v>6.3</v>
      </c>
      <c r="AH13" s="172"/>
      <c r="AI13" s="172">
        <v>5.5</v>
      </c>
      <c r="AJ13" s="172"/>
      <c r="AK13" s="172">
        <v>6.1</v>
      </c>
      <c r="AL13" s="172"/>
      <c r="AM13" s="172">
        <v>8</v>
      </c>
      <c r="AN13" s="172"/>
      <c r="AO13" s="173">
        <f t="shared" si="22"/>
        <v>131.5</v>
      </c>
      <c r="AP13" s="172">
        <f t="shared" si="2"/>
        <v>5.717391304347826</v>
      </c>
      <c r="AQ13" s="174" t="str">
        <f t="shared" si="3"/>
        <v>Trung bình</v>
      </c>
      <c r="AR13" s="172">
        <f t="shared" si="4"/>
        <v>6.0346153846153845</v>
      </c>
      <c r="AS13" s="174" t="str">
        <f t="shared" si="5"/>
        <v>TB khá</v>
      </c>
      <c r="AT13" s="175">
        <f t="shared" si="23"/>
        <v>0</v>
      </c>
      <c r="AU13" s="176">
        <f t="shared" si="24"/>
        <v>0</v>
      </c>
      <c r="AV13" s="81" t="str">
        <f t="shared" si="6"/>
        <v>Lên lớp</v>
      </c>
      <c r="AW13" s="172">
        <v>2</v>
      </c>
      <c r="AX13" s="172"/>
      <c r="AY13" s="172">
        <v>5</v>
      </c>
      <c r="AZ13" s="172"/>
      <c r="BA13" s="172">
        <v>6.5</v>
      </c>
      <c r="BB13" s="172"/>
      <c r="BC13" s="172">
        <v>6.2</v>
      </c>
      <c r="BD13" s="172"/>
      <c r="BE13" s="172">
        <v>5.7</v>
      </c>
      <c r="BF13" s="172"/>
      <c r="BG13" s="172">
        <v>6</v>
      </c>
      <c r="BH13" s="172"/>
      <c r="BI13" s="172">
        <v>5</v>
      </c>
      <c r="BJ13" s="172"/>
      <c r="BK13" s="172"/>
      <c r="BL13" s="172"/>
      <c r="BM13" s="172"/>
      <c r="BN13" s="172"/>
      <c r="BO13" s="173">
        <f t="shared" si="7"/>
        <v>132</v>
      </c>
      <c r="BP13" s="172">
        <f t="shared" si="25"/>
        <v>4.258064516129032</v>
      </c>
      <c r="BQ13" s="177" t="str">
        <f t="shared" si="8"/>
        <v>Yếu</v>
      </c>
      <c r="BR13" s="211">
        <f t="shared" si="9"/>
        <v>3</v>
      </c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3">
        <f t="shared" si="10"/>
        <v>0</v>
      </c>
      <c r="CJ13" s="172">
        <f t="shared" si="11"/>
        <v>0</v>
      </c>
      <c r="CK13" s="177" t="str">
        <f t="shared" si="12"/>
        <v>Kém</v>
      </c>
      <c r="CL13" s="172">
        <f t="shared" si="13"/>
        <v>2.0952380952380953</v>
      </c>
      <c r="CM13" s="177" t="str">
        <f t="shared" si="14"/>
        <v>Kém</v>
      </c>
      <c r="CN13" s="172">
        <f t="shared" si="15"/>
        <v>3.9</v>
      </c>
      <c r="CO13" s="211">
        <f t="shared" si="16"/>
        <v>11</v>
      </c>
      <c r="CP13" s="172" t="str">
        <f t="shared" si="17"/>
        <v>Thôi học</v>
      </c>
      <c r="CQ13" s="180"/>
      <c r="CR13" s="172"/>
      <c r="CS13" s="172"/>
      <c r="CT13" s="172"/>
      <c r="CU13" s="172"/>
      <c r="CV13" s="172"/>
      <c r="CW13" s="172">
        <f t="shared" si="26"/>
        <v>0</v>
      </c>
      <c r="CX13" s="172">
        <f t="shared" si="27"/>
        <v>2</v>
      </c>
      <c r="CY13" s="178" t="str">
        <f t="shared" si="18"/>
        <v>Chưa TN</v>
      </c>
    </row>
    <row r="14" spans="1:103" ht="16.5" customHeight="1">
      <c r="A14" s="81">
        <v>8</v>
      </c>
      <c r="B14" s="240" t="s">
        <v>74</v>
      </c>
      <c r="C14" s="241" t="s">
        <v>102</v>
      </c>
      <c r="D14" s="252">
        <v>34516</v>
      </c>
      <c r="E14" s="242" t="s">
        <v>72</v>
      </c>
      <c r="F14" s="243" t="s">
        <v>192</v>
      </c>
      <c r="G14" s="170" t="s">
        <v>86</v>
      </c>
      <c r="H14" s="171">
        <v>6.3</v>
      </c>
      <c r="I14" s="171"/>
      <c r="J14" s="171">
        <v>6.3</v>
      </c>
      <c r="K14" s="171"/>
      <c r="L14" s="171">
        <v>7.9</v>
      </c>
      <c r="M14" s="171"/>
      <c r="N14" s="171">
        <v>5.9</v>
      </c>
      <c r="O14" s="179"/>
      <c r="P14" s="172">
        <v>5.9</v>
      </c>
      <c r="Q14" s="172"/>
      <c r="R14" s="172">
        <v>8</v>
      </c>
      <c r="S14" s="172"/>
      <c r="T14" s="173">
        <f t="shared" si="19"/>
        <v>195.2</v>
      </c>
      <c r="U14" s="172">
        <f t="shared" si="0"/>
        <v>6.73103448275862</v>
      </c>
      <c r="V14" s="174" t="str">
        <f t="shared" si="1"/>
        <v>TB khá</v>
      </c>
      <c r="W14" s="175">
        <f t="shared" si="20"/>
        <v>0</v>
      </c>
      <c r="X14" s="176">
        <f t="shared" si="21"/>
        <v>0</v>
      </c>
      <c r="Y14" s="171">
        <v>5.8</v>
      </c>
      <c r="Z14" s="171"/>
      <c r="AA14" s="172">
        <v>6.5</v>
      </c>
      <c r="AB14" s="172"/>
      <c r="AC14" s="172">
        <v>6</v>
      </c>
      <c r="AD14" s="172"/>
      <c r="AE14" s="172">
        <v>8.5</v>
      </c>
      <c r="AF14" s="172"/>
      <c r="AG14" s="172">
        <v>7.3</v>
      </c>
      <c r="AH14" s="172"/>
      <c r="AI14" s="172">
        <v>5</v>
      </c>
      <c r="AJ14" s="172"/>
      <c r="AK14" s="172">
        <v>6.7</v>
      </c>
      <c r="AL14" s="172"/>
      <c r="AM14" s="172">
        <v>8</v>
      </c>
      <c r="AN14" s="172"/>
      <c r="AO14" s="173">
        <f t="shared" si="22"/>
        <v>151.99999999999997</v>
      </c>
      <c r="AP14" s="172">
        <f t="shared" si="2"/>
        <v>6.608695652173912</v>
      </c>
      <c r="AQ14" s="174" t="str">
        <f t="shared" si="3"/>
        <v>TB khá</v>
      </c>
      <c r="AR14" s="172">
        <f t="shared" si="4"/>
        <v>6.676923076923075</v>
      </c>
      <c r="AS14" s="174" t="str">
        <f t="shared" si="5"/>
        <v>TB khá</v>
      </c>
      <c r="AT14" s="175">
        <f t="shared" si="23"/>
        <v>0</v>
      </c>
      <c r="AU14" s="176">
        <f t="shared" si="24"/>
        <v>0</v>
      </c>
      <c r="AV14" s="81" t="str">
        <f t="shared" si="6"/>
        <v>Lên lớp</v>
      </c>
      <c r="AW14" s="172">
        <v>5</v>
      </c>
      <c r="AX14" s="172"/>
      <c r="AY14" s="172">
        <v>6.2</v>
      </c>
      <c r="AZ14" s="172"/>
      <c r="BA14" s="172">
        <v>6.5</v>
      </c>
      <c r="BB14" s="172"/>
      <c r="BC14" s="172">
        <v>5</v>
      </c>
      <c r="BD14" s="172"/>
      <c r="BE14" s="172">
        <v>7.5</v>
      </c>
      <c r="BF14" s="172"/>
      <c r="BG14" s="172">
        <v>7.9</v>
      </c>
      <c r="BH14" s="172"/>
      <c r="BI14" s="172">
        <v>8</v>
      </c>
      <c r="BJ14" s="172"/>
      <c r="BK14" s="172"/>
      <c r="BL14" s="172"/>
      <c r="BM14" s="172"/>
      <c r="BN14" s="172"/>
      <c r="BO14" s="173">
        <f t="shared" si="7"/>
        <v>157.5</v>
      </c>
      <c r="BP14" s="172">
        <f t="shared" si="25"/>
        <v>5.080645161290323</v>
      </c>
      <c r="BQ14" s="177" t="str">
        <f t="shared" si="8"/>
        <v>Trung bình</v>
      </c>
      <c r="BR14" s="211">
        <f t="shared" si="9"/>
        <v>2</v>
      </c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3">
        <f t="shared" si="10"/>
        <v>0</v>
      </c>
      <c r="CJ14" s="172">
        <f t="shared" si="11"/>
        <v>0</v>
      </c>
      <c r="CK14" s="177" t="str">
        <f t="shared" si="12"/>
        <v>Kém</v>
      </c>
      <c r="CL14" s="172">
        <f t="shared" si="13"/>
        <v>2.5</v>
      </c>
      <c r="CM14" s="177" t="str">
        <f t="shared" si="14"/>
        <v>Kém</v>
      </c>
      <c r="CN14" s="172">
        <f t="shared" si="15"/>
        <v>4.4</v>
      </c>
      <c r="CO14" s="211">
        <f t="shared" si="16"/>
        <v>10</v>
      </c>
      <c r="CP14" s="172" t="str">
        <f t="shared" si="17"/>
        <v>Thôi học</v>
      </c>
      <c r="CQ14" s="180"/>
      <c r="CR14" s="172"/>
      <c r="CS14" s="172"/>
      <c r="CT14" s="172"/>
      <c r="CU14" s="172"/>
      <c r="CV14" s="172"/>
      <c r="CW14" s="172">
        <f t="shared" si="26"/>
        <v>0</v>
      </c>
      <c r="CX14" s="172">
        <f t="shared" si="27"/>
        <v>2.2</v>
      </c>
      <c r="CY14" s="178" t="str">
        <f t="shared" si="18"/>
        <v>Chưa TN</v>
      </c>
    </row>
    <row r="15" spans="1:103" ht="16.5" customHeight="1">
      <c r="A15" s="81">
        <v>9</v>
      </c>
      <c r="B15" s="240" t="s">
        <v>79</v>
      </c>
      <c r="C15" s="241" t="s">
        <v>143</v>
      </c>
      <c r="D15" s="252">
        <v>34243</v>
      </c>
      <c r="E15" s="242" t="s">
        <v>72</v>
      </c>
      <c r="F15" s="243" t="s">
        <v>296</v>
      </c>
      <c r="G15" s="170" t="s">
        <v>86</v>
      </c>
      <c r="H15" s="171">
        <v>5.2</v>
      </c>
      <c r="I15" s="171">
        <v>3.7</v>
      </c>
      <c r="J15" s="171">
        <v>5.9</v>
      </c>
      <c r="K15" s="171"/>
      <c r="L15" s="171">
        <v>7.9</v>
      </c>
      <c r="M15" s="171"/>
      <c r="N15" s="171">
        <v>6</v>
      </c>
      <c r="O15" s="179">
        <v>3.8</v>
      </c>
      <c r="P15" s="172">
        <v>5.4</v>
      </c>
      <c r="Q15" s="172"/>
      <c r="R15" s="172">
        <v>7</v>
      </c>
      <c r="S15" s="172"/>
      <c r="T15" s="173">
        <f t="shared" si="19"/>
        <v>179.2</v>
      </c>
      <c r="U15" s="172">
        <f t="shared" si="0"/>
        <v>6.179310344827586</v>
      </c>
      <c r="V15" s="174" t="str">
        <f t="shared" si="1"/>
        <v>TB khá</v>
      </c>
      <c r="W15" s="175">
        <f t="shared" si="20"/>
        <v>0</v>
      </c>
      <c r="X15" s="176">
        <f t="shared" si="21"/>
        <v>0</v>
      </c>
      <c r="Y15" s="171">
        <v>3.8</v>
      </c>
      <c r="Z15" s="171"/>
      <c r="AA15" s="172">
        <v>5</v>
      </c>
      <c r="AB15" s="172"/>
      <c r="AC15" s="172">
        <v>6</v>
      </c>
      <c r="AD15" s="172"/>
      <c r="AE15" s="172">
        <v>6.8</v>
      </c>
      <c r="AF15" s="172"/>
      <c r="AG15" s="172">
        <v>5</v>
      </c>
      <c r="AH15" s="172"/>
      <c r="AI15" s="172">
        <v>4.3</v>
      </c>
      <c r="AJ15" s="172">
        <v>3.3</v>
      </c>
      <c r="AK15" s="172">
        <v>6.6</v>
      </c>
      <c r="AL15" s="172"/>
      <c r="AM15" s="172">
        <v>9</v>
      </c>
      <c r="AN15" s="172"/>
      <c r="AO15" s="173">
        <f t="shared" si="22"/>
        <v>129.29999999999998</v>
      </c>
      <c r="AP15" s="172">
        <f t="shared" si="2"/>
        <v>5.621739130434782</v>
      </c>
      <c r="AQ15" s="174" t="str">
        <f t="shared" si="3"/>
        <v>Trung bình</v>
      </c>
      <c r="AR15" s="172">
        <f t="shared" si="4"/>
        <v>5.9326923076923075</v>
      </c>
      <c r="AS15" s="174" t="str">
        <f t="shared" si="5"/>
        <v>Trung bình</v>
      </c>
      <c r="AT15" s="175">
        <f t="shared" si="23"/>
        <v>2</v>
      </c>
      <c r="AU15" s="176">
        <f t="shared" si="24"/>
        <v>5</v>
      </c>
      <c r="AV15" s="81" t="str">
        <f t="shared" si="6"/>
        <v>Lên lớp</v>
      </c>
      <c r="AW15" s="172">
        <v>7</v>
      </c>
      <c r="AX15" s="172"/>
      <c r="AY15" s="172">
        <v>5.1</v>
      </c>
      <c r="AZ15" s="172"/>
      <c r="BA15" s="172">
        <v>6.5</v>
      </c>
      <c r="BB15" s="172"/>
      <c r="BC15" s="172">
        <v>6</v>
      </c>
      <c r="BD15" s="172"/>
      <c r="BE15" s="172">
        <v>6.2</v>
      </c>
      <c r="BF15" s="172"/>
      <c r="BG15" s="172">
        <v>0.9</v>
      </c>
      <c r="BH15" s="172" t="s">
        <v>335</v>
      </c>
      <c r="BI15" s="172">
        <v>8</v>
      </c>
      <c r="BJ15" s="172"/>
      <c r="BK15" s="172"/>
      <c r="BL15" s="172"/>
      <c r="BM15" s="172"/>
      <c r="BN15" s="172"/>
      <c r="BO15" s="173">
        <f t="shared" si="7"/>
        <v>132.3</v>
      </c>
      <c r="BP15" s="172">
        <f t="shared" si="25"/>
        <v>4.267741935483872</v>
      </c>
      <c r="BQ15" s="177" t="str">
        <f t="shared" si="8"/>
        <v>Yếu</v>
      </c>
      <c r="BR15" s="211">
        <f t="shared" si="9"/>
        <v>3</v>
      </c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3">
        <f t="shared" si="10"/>
        <v>0</v>
      </c>
      <c r="CJ15" s="172">
        <f t="shared" si="11"/>
        <v>0</v>
      </c>
      <c r="CK15" s="177" t="str">
        <f t="shared" si="12"/>
        <v>Kém</v>
      </c>
      <c r="CL15" s="172">
        <f t="shared" si="13"/>
        <v>2.1</v>
      </c>
      <c r="CM15" s="177" t="str">
        <f t="shared" si="14"/>
        <v>Kém</v>
      </c>
      <c r="CN15" s="172">
        <f t="shared" si="15"/>
        <v>3.8</v>
      </c>
      <c r="CO15" s="211">
        <f t="shared" si="16"/>
        <v>13</v>
      </c>
      <c r="CP15" s="172" t="str">
        <f t="shared" si="17"/>
        <v>Thôi học</v>
      </c>
      <c r="CQ15" s="180"/>
      <c r="CR15" s="172"/>
      <c r="CS15" s="172"/>
      <c r="CT15" s="172"/>
      <c r="CU15" s="172"/>
      <c r="CV15" s="172"/>
      <c r="CW15" s="172">
        <f t="shared" si="26"/>
        <v>0</v>
      </c>
      <c r="CX15" s="172">
        <f t="shared" si="27"/>
        <v>1.9</v>
      </c>
      <c r="CY15" s="178" t="str">
        <f t="shared" si="18"/>
        <v>Chưa TN</v>
      </c>
    </row>
    <row r="16" spans="1:103" ht="16.5" customHeight="1">
      <c r="A16" s="81">
        <v>10</v>
      </c>
      <c r="B16" s="262" t="s">
        <v>299</v>
      </c>
      <c r="C16" s="263" t="s">
        <v>121</v>
      </c>
      <c r="D16" s="267">
        <v>34197</v>
      </c>
      <c r="E16" s="264" t="s">
        <v>72</v>
      </c>
      <c r="F16" s="265" t="s">
        <v>249</v>
      </c>
      <c r="G16" s="170" t="s">
        <v>71</v>
      </c>
      <c r="H16" s="171">
        <v>6</v>
      </c>
      <c r="I16" s="171"/>
      <c r="J16" s="171">
        <v>7.4</v>
      </c>
      <c r="K16" s="171"/>
      <c r="L16" s="171">
        <v>6</v>
      </c>
      <c r="M16" s="171">
        <v>3.5</v>
      </c>
      <c r="N16" s="171">
        <v>5.6</v>
      </c>
      <c r="O16" s="179"/>
      <c r="P16" s="172">
        <v>5.1</v>
      </c>
      <c r="Q16" s="172"/>
      <c r="R16" s="172">
        <v>8</v>
      </c>
      <c r="S16" s="172"/>
      <c r="T16" s="173">
        <f t="shared" si="19"/>
        <v>191.3</v>
      </c>
      <c r="U16" s="172">
        <f t="shared" si="0"/>
        <v>6.596551724137932</v>
      </c>
      <c r="V16" s="174" t="str">
        <f t="shared" si="1"/>
        <v>TB khá</v>
      </c>
      <c r="W16" s="175">
        <f t="shared" si="20"/>
        <v>0</v>
      </c>
      <c r="X16" s="176">
        <f t="shared" si="21"/>
        <v>0</v>
      </c>
      <c r="Y16" s="171">
        <v>5.3</v>
      </c>
      <c r="Z16" s="171"/>
      <c r="AA16" s="172">
        <v>5.5</v>
      </c>
      <c r="AB16" s="172"/>
      <c r="AC16" s="172">
        <v>5.5</v>
      </c>
      <c r="AD16" s="172"/>
      <c r="AE16" s="172">
        <v>6.8</v>
      </c>
      <c r="AF16" s="172"/>
      <c r="AG16" s="172">
        <v>6.5</v>
      </c>
      <c r="AH16" s="172"/>
      <c r="AI16" s="172">
        <v>5.3</v>
      </c>
      <c r="AJ16" s="172">
        <v>4.8</v>
      </c>
      <c r="AK16" s="172">
        <v>7</v>
      </c>
      <c r="AL16" s="172"/>
      <c r="AM16" s="172">
        <v>5</v>
      </c>
      <c r="AN16" s="172"/>
      <c r="AO16" s="173">
        <f t="shared" si="22"/>
        <v>136.9</v>
      </c>
      <c r="AP16" s="172">
        <f t="shared" si="2"/>
        <v>5.952173913043478</v>
      </c>
      <c r="AQ16" s="174" t="str">
        <f t="shared" si="3"/>
        <v>TB khá</v>
      </c>
      <c r="AR16" s="172">
        <f t="shared" si="4"/>
        <v>6.311538461538462</v>
      </c>
      <c r="AS16" s="174" t="str">
        <f t="shared" si="5"/>
        <v>TB khá</v>
      </c>
      <c r="AT16" s="175">
        <f t="shared" si="23"/>
        <v>0</v>
      </c>
      <c r="AU16" s="176">
        <f t="shared" si="24"/>
        <v>0</v>
      </c>
      <c r="AV16" s="81" t="str">
        <f t="shared" si="6"/>
        <v>Lên lớp</v>
      </c>
      <c r="AW16" s="172">
        <v>5</v>
      </c>
      <c r="AX16" s="172"/>
      <c r="AY16" s="172">
        <v>5.5</v>
      </c>
      <c r="AZ16" s="172"/>
      <c r="BA16" s="172">
        <v>6</v>
      </c>
      <c r="BB16" s="172"/>
      <c r="BC16" s="172">
        <v>5.8</v>
      </c>
      <c r="BD16" s="172"/>
      <c r="BE16" s="172">
        <v>6.5</v>
      </c>
      <c r="BF16" s="172"/>
      <c r="BG16" s="172">
        <v>5</v>
      </c>
      <c r="BH16" s="172"/>
      <c r="BI16" s="172">
        <v>8</v>
      </c>
      <c r="BJ16" s="172"/>
      <c r="BK16" s="172"/>
      <c r="BL16" s="172"/>
      <c r="BM16" s="172"/>
      <c r="BN16" s="172"/>
      <c r="BO16" s="173">
        <f t="shared" si="7"/>
        <v>141.2</v>
      </c>
      <c r="BP16" s="172">
        <f t="shared" si="25"/>
        <v>4.554838709677419</v>
      </c>
      <c r="BQ16" s="177" t="str">
        <f t="shared" si="8"/>
        <v>Yếu</v>
      </c>
      <c r="BR16" s="211">
        <f t="shared" si="9"/>
        <v>2</v>
      </c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3">
        <f t="shared" si="10"/>
        <v>0</v>
      </c>
      <c r="CJ16" s="172">
        <f t="shared" si="11"/>
        <v>0</v>
      </c>
      <c r="CK16" s="177" t="str">
        <f t="shared" si="12"/>
        <v>Kém</v>
      </c>
      <c r="CL16" s="172">
        <f t="shared" si="13"/>
        <v>2.2412698412698413</v>
      </c>
      <c r="CM16" s="177" t="str">
        <f t="shared" si="14"/>
        <v>Kém</v>
      </c>
      <c r="CN16" s="172">
        <f t="shared" si="15"/>
        <v>4.1</v>
      </c>
      <c r="CO16" s="211">
        <f t="shared" si="16"/>
        <v>10</v>
      </c>
      <c r="CP16" s="172" t="str">
        <f t="shared" si="17"/>
        <v>Thôi học</v>
      </c>
      <c r="CQ16" s="180"/>
      <c r="CR16" s="172"/>
      <c r="CS16" s="172"/>
      <c r="CT16" s="172"/>
      <c r="CU16" s="172"/>
      <c r="CV16" s="172"/>
      <c r="CW16" s="172">
        <f t="shared" si="26"/>
        <v>0</v>
      </c>
      <c r="CX16" s="172">
        <f t="shared" si="27"/>
        <v>2.1</v>
      </c>
      <c r="CY16" s="178" t="str">
        <f t="shared" si="18"/>
        <v>Chưa TN</v>
      </c>
    </row>
    <row r="17" spans="1:103" ht="16.5" customHeight="1">
      <c r="A17" s="81">
        <v>11</v>
      </c>
      <c r="B17" s="262" t="s">
        <v>87</v>
      </c>
      <c r="C17" s="263" t="s">
        <v>300</v>
      </c>
      <c r="D17" s="267">
        <v>34693</v>
      </c>
      <c r="E17" s="264" t="s">
        <v>72</v>
      </c>
      <c r="F17" s="265" t="s">
        <v>301</v>
      </c>
      <c r="G17" s="170" t="s">
        <v>71</v>
      </c>
      <c r="H17" s="171">
        <v>7.7</v>
      </c>
      <c r="I17" s="171"/>
      <c r="J17" s="171">
        <v>6.7</v>
      </c>
      <c r="K17" s="171"/>
      <c r="L17" s="171">
        <v>7.2</v>
      </c>
      <c r="M17" s="171"/>
      <c r="N17" s="171">
        <v>7.9</v>
      </c>
      <c r="O17" s="179"/>
      <c r="P17" s="172">
        <v>6.2</v>
      </c>
      <c r="Q17" s="172"/>
      <c r="R17" s="172">
        <v>9</v>
      </c>
      <c r="S17" s="172"/>
      <c r="T17" s="173">
        <f t="shared" si="19"/>
        <v>215.90000000000003</v>
      </c>
      <c r="U17" s="172">
        <f t="shared" si="0"/>
        <v>7.444827586206897</v>
      </c>
      <c r="V17" s="174" t="str">
        <f t="shared" si="1"/>
        <v>Khá</v>
      </c>
      <c r="W17" s="175">
        <f t="shared" si="20"/>
        <v>0</v>
      </c>
      <c r="X17" s="176">
        <f t="shared" si="21"/>
        <v>0</v>
      </c>
      <c r="Y17" s="171">
        <v>6</v>
      </c>
      <c r="Z17" s="171"/>
      <c r="AA17" s="172">
        <v>7</v>
      </c>
      <c r="AB17" s="172"/>
      <c r="AC17" s="172">
        <v>6.5</v>
      </c>
      <c r="AD17" s="172"/>
      <c r="AE17" s="172">
        <v>6</v>
      </c>
      <c r="AF17" s="172"/>
      <c r="AG17" s="172">
        <v>6.7</v>
      </c>
      <c r="AH17" s="172"/>
      <c r="AI17" s="172">
        <v>5.8</v>
      </c>
      <c r="AJ17" s="172"/>
      <c r="AK17" s="172">
        <v>7.7</v>
      </c>
      <c r="AL17" s="172"/>
      <c r="AM17" s="172">
        <v>5</v>
      </c>
      <c r="AN17" s="172"/>
      <c r="AO17" s="173">
        <f t="shared" si="22"/>
        <v>151.1</v>
      </c>
      <c r="AP17" s="172">
        <f t="shared" si="2"/>
        <v>6.569565217391304</v>
      </c>
      <c r="AQ17" s="174" t="str">
        <f t="shared" si="3"/>
        <v>TB khá</v>
      </c>
      <c r="AR17" s="172">
        <f t="shared" si="4"/>
        <v>7.0576923076923075</v>
      </c>
      <c r="AS17" s="174" t="str">
        <f t="shared" si="5"/>
        <v>Khá</v>
      </c>
      <c r="AT17" s="175">
        <f t="shared" si="23"/>
        <v>0</v>
      </c>
      <c r="AU17" s="176">
        <f t="shared" si="24"/>
        <v>0</v>
      </c>
      <c r="AV17" s="81" t="str">
        <f t="shared" si="6"/>
        <v>Lên lớp</v>
      </c>
      <c r="AW17" s="172">
        <v>5</v>
      </c>
      <c r="AX17" s="172"/>
      <c r="AY17" s="172">
        <v>6.5</v>
      </c>
      <c r="AZ17" s="172"/>
      <c r="BA17" s="172">
        <v>6.5</v>
      </c>
      <c r="BB17" s="172"/>
      <c r="BC17" s="172">
        <v>6</v>
      </c>
      <c r="BD17" s="172"/>
      <c r="BE17" s="172">
        <v>8</v>
      </c>
      <c r="BF17" s="172"/>
      <c r="BG17" s="172">
        <v>7.4</v>
      </c>
      <c r="BH17" s="172"/>
      <c r="BI17" s="172">
        <v>7</v>
      </c>
      <c r="BJ17" s="172"/>
      <c r="BK17" s="172"/>
      <c r="BL17" s="172"/>
      <c r="BM17" s="172"/>
      <c r="BN17" s="172"/>
      <c r="BO17" s="173">
        <f t="shared" si="7"/>
        <v>163.2</v>
      </c>
      <c r="BP17" s="172">
        <f t="shared" si="25"/>
        <v>5.264516129032257</v>
      </c>
      <c r="BQ17" s="177" t="str">
        <f t="shared" si="8"/>
        <v>Trung bình</v>
      </c>
      <c r="BR17" s="211">
        <f t="shared" si="9"/>
        <v>2</v>
      </c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3">
        <f t="shared" si="10"/>
        <v>0</v>
      </c>
      <c r="CJ17" s="172">
        <f t="shared" si="11"/>
        <v>0</v>
      </c>
      <c r="CK17" s="177" t="str">
        <f t="shared" si="12"/>
        <v>Kém</v>
      </c>
      <c r="CL17" s="172">
        <f t="shared" si="13"/>
        <v>2.59047619047619</v>
      </c>
      <c r="CM17" s="177" t="str">
        <f t="shared" si="14"/>
        <v>Kém</v>
      </c>
      <c r="CN17" s="172">
        <f t="shared" si="15"/>
        <v>4.6</v>
      </c>
      <c r="CO17" s="211">
        <f t="shared" si="16"/>
        <v>10</v>
      </c>
      <c r="CP17" s="172" t="str">
        <f t="shared" si="17"/>
        <v>Thôi học</v>
      </c>
      <c r="CQ17" s="180"/>
      <c r="CR17" s="172"/>
      <c r="CS17" s="172"/>
      <c r="CT17" s="172"/>
      <c r="CU17" s="172"/>
      <c r="CV17" s="172"/>
      <c r="CW17" s="172">
        <f t="shared" si="26"/>
        <v>0</v>
      </c>
      <c r="CX17" s="172">
        <f t="shared" si="27"/>
        <v>2.3</v>
      </c>
      <c r="CY17" s="178" t="str">
        <f t="shared" si="18"/>
        <v>Chưa TN</v>
      </c>
    </row>
    <row r="18" spans="1:103" ht="16.5" customHeight="1">
      <c r="A18" s="81">
        <v>12</v>
      </c>
      <c r="B18" s="262" t="s">
        <v>259</v>
      </c>
      <c r="C18" s="263" t="s">
        <v>72</v>
      </c>
      <c r="D18" s="267">
        <v>33382</v>
      </c>
      <c r="E18" s="264" t="s">
        <v>72</v>
      </c>
      <c r="F18" s="265" t="s">
        <v>249</v>
      </c>
      <c r="G18" s="170" t="s">
        <v>86</v>
      </c>
      <c r="H18" s="171">
        <v>5.9</v>
      </c>
      <c r="I18" s="171"/>
      <c r="J18" s="171">
        <v>5.5</v>
      </c>
      <c r="K18" s="171"/>
      <c r="L18" s="171">
        <v>5.3</v>
      </c>
      <c r="M18" s="171"/>
      <c r="N18" s="171">
        <v>5.1</v>
      </c>
      <c r="O18" s="179"/>
      <c r="P18" s="172">
        <v>5.2</v>
      </c>
      <c r="Q18" s="172"/>
      <c r="R18" s="172">
        <v>8</v>
      </c>
      <c r="S18" s="172"/>
      <c r="T18" s="173">
        <f t="shared" si="19"/>
        <v>171.50000000000003</v>
      </c>
      <c r="U18" s="172">
        <f t="shared" si="0"/>
        <v>5.913793103448277</v>
      </c>
      <c r="V18" s="174" t="str">
        <f t="shared" si="1"/>
        <v>Trung bình</v>
      </c>
      <c r="W18" s="175">
        <f t="shared" si="20"/>
        <v>0</v>
      </c>
      <c r="X18" s="176">
        <f t="shared" si="21"/>
        <v>0</v>
      </c>
      <c r="Y18" s="171">
        <v>5.3</v>
      </c>
      <c r="Z18" s="171"/>
      <c r="AA18" s="172">
        <v>6.6</v>
      </c>
      <c r="AB18" s="172"/>
      <c r="AC18" s="172">
        <v>7</v>
      </c>
      <c r="AD18" s="172"/>
      <c r="AE18" s="172">
        <v>7.3</v>
      </c>
      <c r="AF18" s="172"/>
      <c r="AG18" s="172">
        <v>5.5</v>
      </c>
      <c r="AH18" s="172"/>
      <c r="AI18" s="172">
        <v>5</v>
      </c>
      <c r="AJ18" s="172">
        <v>4.5</v>
      </c>
      <c r="AK18" s="172">
        <v>5.3</v>
      </c>
      <c r="AL18" s="172"/>
      <c r="AM18" s="172">
        <v>5</v>
      </c>
      <c r="AN18" s="172"/>
      <c r="AO18" s="173">
        <f t="shared" si="22"/>
        <v>138.7</v>
      </c>
      <c r="AP18" s="172">
        <f t="shared" si="2"/>
        <v>6.030434782608695</v>
      </c>
      <c r="AQ18" s="174" t="str">
        <f t="shared" si="3"/>
        <v>TB khá</v>
      </c>
      <c r="AR18" s="172">
        <f t="shared" si="4"/>
        <v>5.965384615384616</v>
      </c>
      <c r="AS18" s="174" t="str">
        <f t="shared" si="5"/>
        <v>TB khá</v>
      </c>
      <c r="AT18" s="175">
        <f t="shared" si="23"/>
        <v>0</v>
      </c>
      <c r="AU18" s="176">
        <f t="shared" si="24"/>
        <v>0</v>
      </c>
      <c r="AV18" s="81" t="str">
        <f t="shared" si="6"/>
        <v>Lên lớp</v>
      </c>
      <c r="AW18" s="172">
        <v>7</v>
      </c>
      <c r="AX18" s="172"/>
      <c r="AY18" s="172">
        <v>6.3</v>
      </c>
      <c r="AZ18" s="172"/>
      <c r="BA18" s="172">
        <v>6</v>
      </c>
      <c r="BB18" s="172"/>
      <c r="BC18" s="172">
        <v>5.5</v>
      </c>
      <c r="BD18" s="172"/>
      <c r="BE18" s="172">
        <v>7</v>
      </c>
      <c r="BF18" s="172"/>
      <c r="BG18" s="172">
        <v>6.7</v>
      </c>
      <c r="BH18" s="172"/>
      <c r="BI18" s="172">
        <v>8</v>
      </c>
      <c r="BJ18" s="172"/>
      <c r="BK18" s="172"/>
      <c r="BL18" s="172"/>
      <c r="BM18" s="172"/>
      <c r="BN18" s="172"/>
      <c r="BO18" s="173">
        <f t="shared" si="7"/>
        <v>155.29999999999998</v>
      </c>
      <c r="BP18" s="172">
        <f t="shared" si="25"/>
        <v>5.009677419354838</v>
      </c>
      <c r="BQ18" s="177" t="str">
        <f t="shared" si="8"/>
        <v>Trung bình</v>
      </c>
      <c r="BR18" s="211">
        <f t="shared" si="9"/>
        <v>2</v>
      </c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3">
        <f t="shared" si="10"/>
        <v>0</v>
      </c>
      <c r="CJ18" s="172">
        <f t="shared" si="11"/>
        <v>0</v>
      </c>
      <c r="CK18" s="177" t="str">
        <f t="shared" si="12"/>
        <v>Kém</v>
      </c>
      <c r="CL18" s="172">
        <f t="shared" si="13"/>
        <v>2.4650793650793648</v>
      </c>
      <c r="CM18" s="177" t="str">
        <f t="shared" si="14"/>
        <v>Kém</v>
      </c>
      <c r="CN18" s="172">
        <f t="shared" si="15"/>
        <v>4</v>
      </c>
      <c r="CO18" s="211">
        <f t="shared" si="16"/>
        <v>10</v>
      </c>
      <c r="CP18" s="172" t="str">
        <f t="shared" si="17"/>
        <v>Thôi học</v>
      </c>
      <c r="CQ18" s="180"/>
      <c r="CR18" s="172"/>
      <c r="CS18" s="172"/>
      <c r="CT18" s="172"/>
      <c r="CU18" s="172"/>
      <c r="CV18" s="172"/>
      <c r="CW18" s="172">
        <f t="shared" si="26"/>
        <v>0</v>
      </c>
      <c r="CX18" s="172">
        <f t="shared" si="27"/>
        <v>2</v>
      </c>
      <c r="CY18" s="178" t="str">
        <f t="shared" si="18"/>
        <v>Chưa TN</v>
      </c>
    </row>
    <row r="19" spans="1:103" ht="16.5" customHeight="1">
      <c r="A19" s="81">
        <v>13</v>
      </c>
      <c r="B19" s="262" t="s">
        <v>79</v>
      </c>
      <c r="C19" s="263" t="s">
        <v>307</v>
      </c>
      <c r="D19" s="267">
        <v>34694</v>
      </c>
      <c r="E19" s="264" t="s">
        <v>72</v>
      </c>
      <c r="F19" s="265" t="s">
        <v>186</v>
      </c>
      <c r="G19" s="170"/>
      <c r="H19" s="171">
        <v>5.5</v>
      </c>
      <c r="I19" s="171"/>
      <c r="J19" s="171">
        <v>7</v>
      </c>
      <c r="K19" s="171"/>
      <c r="L19" s="171">
        <v>7</v>
      </c>
      <c r="M19" s="171"/>
      <c r="N19" s="171">
        <v>6</v>
      </c>
      <c r="O19" s="179"/>
      <c r="P19" s="172">
        <v>5.3</v>
      </c>
      <c r="Q19" s="172"/>
      <c r="R19" s="172">
        <v>8</v>
      </c>
      <c r="S19" s="172"/>
      <c r="T19" s="173">
        <f t="shared" si="19"/>
        <v>190.9</v>
      </c>
      <c r="U19" s="172">
        <f t="shared" si="0"/>
        <v>6.582758620689655</v>
      </c>
      <c r="V19" s="174" t="str">
        <f t="shared" si="1"/>
        <v>TB khá</v>
      </c>
      <c r="W19" s="175">
        <f t="shared" si="20"/>
        <v>0</v>
      </c>
      <c r="X19" s="176">
        <f t="shared" si="21"/>
        <v>0</v>
      </c>
      <c r="Y19" s="171">
        <v>5.8</v>
      </c>
      <c r="Z19" s="171"/>
      <c r="AA19" s="172">
        <v>5.4</v>
      </c>
      <c r="AB19" s="172"/>
      <c r="AC19" s="172">
        <v>5</v>
      </c>
      <c r="AD19" s="172"/>
      <c r="AE19" s="172">
        <v>6</v>
      </c>
      <c r="AF19" s="172"/>
      <c r="AG19" s="172">
        <v>5</v>
      </c>
      <c r="AH19" s="172"/>
      <c r="AI19" s="172">
        <v>5</v>
      </c>
      <c r="AJ19" s="172"/>
      <c r="AK19" s="172">
        <v>5.6</v>
      </c>
      <c r="AL19" s="172"/>
      <c r="AM19" s="172">
        <v>5</v>
      </c>
      <c r="AN19" s="172"/>
      <c r="AO19" s="173">
        <f t="shared" si="22"/>
        <v>124</v>
      </c>
      <c r="AP19" s="172">
        <f t="shared" si="2"/>
        <v>5.391304347826087</v>
      </c>
      <c r="AQ19" s="174" t="str">
        <f t="shared" si="3"/>
        <v>Trung bình</v>
      </c>
      <c r="AR19" s="172">
        <f t="shared" si="4"/>
        <v>6.05576923076923</v>
      </c>
      <c r="AS19" s="174" t="str">
        <f t="shared" si="5"/>
        <v>TB khá</v>
      </c>
      <c r="AT19" s="175">
        <f t="shared" si="23"/>
        <v>0</v>
      </c>
      <c r="AU19" s="176">
        <f t="shared" si="24"/>
        <v>0</v>
      </c>
      <c r="AV19" s="81" t="str">
        <f t="shared" si="6"/>
        <v>Lên lớp</v>
      </c>
      <c r="AW19" s="172">
        <v>5</v>
      </c>
      <c r="AX19" s="172"/>
      <c r="AY19" s="172">
        <v>5.8</v>
      </c>
      <c r="AZ19" s="172"/>
      <c r="BA19" s="172">
        <v>6.5</v>
      </c>
      <c r="BB19" s="172"/>
      <c r="BC19" s="172">
        <v>6.8</v>
      </c>
      <c r="BD19" s="172"/>
      <c r="BE19" s="172">
        <v>6.4</v>
      </c>
      <c r="BF19" s="172"/>
      <c r="BG19" s="172">
        <v>5.9</v>
      </c>
      <c r="BH19" s="172"/>
      <c r="BI19" s="172">
        <v>5</v>
      </c>
      <c r="BJ19" s="172"/>
      <c r="BK19" s="172"/>
      <c r="BL19" s="172"/>
      <c r="BM19" s="172"/>
      <c r="BN19" s="172"/>
      <c r="BO19" s="173">
        <f t="shared" si="7"/>
        <v>147.5</v>
      </c>
      <c r="BP19" s="172">
        <f t="shared" si="25"/>
        <v>4.758064516129032</v>
      </c>
      <c r="BQ19" s="177" t="str">
        <f t="shared" si="8"/>
        <v>Yếu</v>
      </c>
      <c r="BR19" s="211">
        <f t="shared" si="9"/>
        <v>2</v>
      </c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3">
        <f t="shared" si="10"/>
        <v>0</v>
      </c>
      <c r="CJ19" s="172">
        <f t="shared" si="11"/>
        <v>0</v>
      </c>
      <c r="CK19" s="177" t="str">
        <f t="shared" si="12"/>
        <v>Kém</v>
      </c>
      <c r="CL19" s="172">
        <f t="shared" si="13"/>
        <v>2.3412698412698414</v>
      </c>
      <c r="CM19" s="177" t="str">
        <f t="shared" si="14"/>
        <v>Kém</v>
      </c>
      <c r="CN19" s="172">
        <f t="shared" si="15"/>
        <v>4</v>
      </c>
      <c r="CO19" s="211">
        <f t="shared" si="16"/>
        <v>10</v>
      </c>
      <c r="CP19" s="172" t="str">
        <f t="shared" si="17"/>
        <v>Thôi học</v>
      </c>
      <c r="CQ19" s="180"/>
      <c r="CR19" s="172"/>
      <c r="CS19" s="172"/>
      <c r="CT19" s="172"/>
      <c r="CU19" s="172"/>
      <c r="CV19" s="172"/>
      <c r="CW19" s="172">
        <f t="shared" si="26"/>
        <v>0</v>
      </c>
      <c r="CX19" s="172">
        <f t="shared" si="27"/>
        <v>2</v>
      </c>
      <c r="CY19" s="178" t="str">
        <f t="shared" si="18"/>
        <v>Chưa TN</v>
      </c>
    </row>
    <row r="20" spans="1:103" ht="16.5" customHeight="1">
      <c r="A20" s="81">
        <v>14</v>
      </c>
      <c r="B20" s="262" t="s">
        <v>309</v>
      </c>
      <c r="C20" s="263" t="s">
        <v>176</v>
      </c>
      <c r="D20" s="267">
        <v>34603</v>
      </c>
      <c r="E20" s="264" t="s">
        <v>72</v>
      </c>
      <c r="F20" s="265" t="s">
        <v>249</v>
      </c>
      <c r="G20" s="170"/>
      <c r="H20" s="171">
        <v>5.2</v>
      </c>
      <c r="I20" s="171"/>
      <c r="J20" s="171">
        <v>6</v>
      </c>
      <c r="K20" s="171"/>
      <c r="L20" s="171">
        <v>4.9</v>
      </c>
      <c r="M20" s="171">
        <v>4.4</v>
      </c>
      <c r="N20" s="171">
        <v>5.4</v>
      </c>
      <c r="O20" s="179"/>
      <c r="P20" s="172">
        <v>6.1</v>
      </c>
      <c r="Q20" s="172"/>
      <c r="R20" s="172">
        <v>7</v>
      </c>
      <c r="S20" s="172"/>
      <c r="T20" s="173">
        <f t="shared" si="19"/>
        <v>168.3</v>
      </c>
      <c r="U20" s="172">
        <f t="shared" si="0"/>
        <v>5.80344827586207</v>
      </c>
      <c r="V20" s="174" t="str">
        <f t="shared" si="1"/>
        <v>Trung bình</v>
      </c>
      <c r="W20" s="175">
        <f t="shared" si="20"/>
        <v>1</v>
      </c>
      <c r="X20" s="176">
        <f t="shared" si="21"/>
        <v>4</v>
      </c>
      <c r="Y20" s="171">
        <v>5.8</v>
      </c>
      <c r="Z20" s="171"/>
      <c r="AA20" s="172">
        <v>5.4</v>
      </c>
      <c r="AB20" s="172"/>
      <c r="AC20" s="172">
        <v>5</v>
      </c>
      <c r="AD20" s="172"/>
      <c r="AE20" s="172">
        <v>6</v>
      </c>
      <c r="AF20" s="172"/>
      <c r="AG20" s="172">
        <v>6</v>
      </c>
      <c r="AH20" s="172" t="s">
        <v>368</v>
      </c>
      <c r="AI20" s="172">
        <v>5</v>
      </c>
      <c r="AJ20" s="172">
        <v>4</v>
      </c>
      <c r="AK20" s="172">
        <v>5.6</v>
      </c>
      <c r="AL20" s="172"/>
      <c r="AM20" s="172">
        <v>6</v>
      </c>
      <c r="AN20" s="172" t="s">
        <v>371</v>
      </c>
      <c r="AO20" s="173">
        <f t="shared" si="22"/>
        <v>127</v>
      </c>
      <c r="AP20" s="172">
        <f t="shared" si="2"/>
        <v>5.521739130434782</v>
      </c>
      <c r="AQ20" s="174" t="str">
        <f t="shared" si="3"/>
        <v>Trung bình</v>
      </c>
      <c r="AR20" s="172">
        <f t="shared" si="4"/>
        <v>5.678846153846154</v>
      </c>
      <c r="AS20" s="174" t="str">
        <f t="shared" si="5"/>
        <v>Trung bình</v>
      </c>
      <c r="AT20" s="175">
        <f t="shared" si="23"/>
        <v>1</v>
      </c>
      <c r="AU20" s="176">
        <f t="shared" si="24"/>
        <v>4</v>
      </c>
      <c r="AV20" s="81" t="str">
        <f t="shared" si="6"/>
        <v>Lên lớp</v>
      </c>
      <c r="AW20" s="172">
        <v>0</v>
      </c>
      <c r="AX20" s="172" t="s">
        <v>367</v>
      </c>
      <c r="AY20" s="172">
        <v>5.6</v>
      </c>
      <c r="AZ20" s="172"/>
      <c r="BA20" s="172">
        <v>6</v>
      </c>
      <c r="BB20" s="172"/>
      <c r="BC20" s="172">
        <v>5</v>
      </c>
      <c r="BD20" s="172"/>
      <c r="BE20" s="172">
        <v>5</v>
      </c>
      <c r="BF20" s="172"/>
      <c r="BG20" s="172">
        <v>6</v>
      </c>
      <c r="BH20" s="172"/>
      <c r="BI20" s="172">
        <v>5</v>
      </c>
      <c r="BJ20" s="172"/>
      <c r="BK20" s="172"/>
      <c r="BL20" s="172"/>
      <c r="BM20" s="172"/>
      <c r="BN20" s="172"/>
      <c r="BO20" s="173">
        <f t="shared" si="7"/>
        <v>119.4</v>
      </c>
      <c r="BP20" s="172">
        <f t="shared" si="25"/>
        <v>3.851612903225807</v>
      </c>
      <c r="BQ20" s="177" t="str">
        <f t="shared" si="8"/>
        <v>Kém</v>
      </c>
      <c r="BR20" s="211">
        <f t="shared" si="9"/>
        <v>3</v>
      </c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3">
        <f t="shared" si="10"/>
        <v>0</v>
      </c>
      <c r="CJ20" s="172">
        <f t="shared" si="11"/>
        <v>0</v>
      </c>
      <c r="CK20" s="177" t="str">
        <f t="shared" si="12"/>
        <v>Kém</v>
      </c>
      <c r="CL20" s="172">
        <f t="shared" si="13"/>
        <v>1.8952380952380954</v>
      </c>
      <c r="CM20" s="177" t="str">
        <f t="shared" si="14"/>
        <v>Kém</v>
      </c>
      <c r="CN20" s="172">
        <f t="shared" si="15"/>
        <v>3.6</v>
      </c>
      <c r="CO20" s="211">
        <f t="shared" si="16"/>
        <v>12</v>
      </c>
      <c r="CP20" s="172" t="str">
        <f t="shared" si="17"/>
        <v>Thôi học</v>
      </c>
      <c r="CQ20" s="180"/>
      <c r="CR20" s="172"/>
      <c r="CS20" s="172"/>
      <c r="CT20" s="172"/>
      <c r="CU20" s="172"/>
      <c r="CV20" s="172"/>
      <c r="CW20" s="172">
        <f t="shared" si="26"/>
        <v>0</v>
      </c>
      <c r="CX20" s="172">
        <f t="shared" si="27"/>
        <v>1.8</v>
      </c>
      <c r="CY20" s="178" t="str">
        <f t="shared" si="18"/>
        <v>Chưa TN</v>
      </c>
    </row>
    <row r="21" spans="1:103" ht="16.5" customHeight="1">
      <c r="A21" s="81">
        <v>15</v>
      </c>
      <c r="B21" s="262" t="s">
        <v>138</v>
      </c>
      <c r="C21" s="263" t="s">
        <v>310</v>
      </c>
      <c r="D21" s="267">
        <v>33336</v>
      </c>
      <c r="E21" s="264" t="s">
        <v>72</v>
      </c>
      <c r="F21" s="265" t="s">
        <v>311</v>
      </c>
      <c r="G21" s="170"/>
      <c r="H21" s="171">
        <v>6.4</v>
      </c>
      <c r="I21" s="171"/>
      <c r="J21" s="171">
        <v>6.2</v>
      </c>
      <c r="K21" s="171"/>
      <c r="L21" s="171">
        <v>6.9</v>
      </c>
      <c r="M21" s="171"/>
      <c r="N21" s="171">
        <v>5.7</v>
      </c>
      <c r="O21" s="179"/>
      <c r="P21" s="172">
        <v>5.8</v>
      </c>
      <c r="Q21" s="172"/>
      <c r="R21" s="172">
        <v>7</v>
      </c>
      <c r="S21" s="172"/>
      <c r="T21" s="173">
        <f t="shared" si="19"/>
        <v>185.1</v>
      </c>
      <c r="U21" s="172">
        <f t="shared" si="0"/>
        <v>6.382758620689655</v>
      </c>
      <c r="V21" s="174" t="str">
        <f t="shared" si="1"/>
        <v>TB khá</v>
      </c>
      <c r="W21" s="175">
        <f t="shared" si="20"/>
        <v>0</v>
      </c>
      <c r="X21" s="176">
        <f t="shared" si="21"/>
        <v>0</v>
      </c>
      <c r="Y21" s="171">
        <v>5.5</v>
      </c>
      <c r="Z21" s="171"/>
      <c r="AA21" s="172">
        <v>5</v>
      </c>
      <c r="AB21" s="172">
        <v>4</v>
      </c>
      <c r="AC21" s="172">
        <v>6</v>
      </c>
      <c r="AD21" s="172"/>
      <c r="AE21" s="172">
        <v>4.3</v>
      </c>
      <c r="AF21" s="172"/>
      <c r="AG21" s="172">
        <v>6</v>
      </c>
      <c r="AH21" s="172"/>
      <c r="AI21" s="172">
        <v>3.8</v>
      </c>
      <c r="AJ21" s="172">
        <v>3.8</v>
      </c>
      <c r="AK21" s="172">
        <v>7.1</v>
      </c>
      <c r="AL21" s="172"/>
      <c r="AM21" s="172">
        <v>6</v>
      </c>
      <c r="AN21" s="172" t="s">
        <v>372</v>
      </c>
      <c r="AO21" s="173">
        <f t="shared" si="22"/>
        <v>124.69999999999999</v>
      </c>
      <c r="AP21" s="172">
        <f t="shared" si="2"/>
        <v>5.421739130434782</v>
      </c>
      <c r="AQ21" s="174" t="str">
        <f t="shared" si="3"/>
        <v>Trung bình</v>
      </c>
      <c r="AR21" s="172">
        <f t="shared" si="4"/>
        <v>5.957692307692307</v>
      </c>
      <c r="AS21" s="174" t="str">
        <f t="shared" si="5"/>
        <v>TB khá</v>
      </c>
      <c r="AT21" s="175">
        <f t="shared" si="23"/>
        <v>2</v>
      </c>
      <c r="AU21" s="176">
        <f t="shared" si="24"/>
        <v>6</v>
      </c>
      <c r="AV21" s="81" t="str">
        <f t="shared" si="6"/>
        <v>Lên lớp</v>
      </c>
      <c r="AW21" s="172">
        <v>7</v>
      </c>
      <c r="AX21" s="172"/>
      <c r="AY21" s="172">
        <v>5.6</v>
      </c>
      <c r="AZ21" s="172"/>
      <c r="BA21" s="172">
        <v>7</v>
      </c>
      <c r="BB21" s="172"/>
      <c r="BC21" s="172">
        <v>5.5</v>
      </c>
      <c r="BD21" s="172"/>
      <c r="BE21" s="172">
        <v>6.4</v>
      </c>
      <c r="BF21" s="172"/>
      <c r="BG21" s="172">
        <v>6.2</v>
      </c>
      <c r="BH21" s="172"/>
      <c r="BI21" s="172">
        <v>5</v>
      </c>
      <c r="BJ21" s="172"/>
      <c r="BK21" s="172"/>
      <c r="BL21" s="172"/>
      <c r="BM21" s="172"/>
      <c r="BN21" s="172"/>
      <c r="BO21" s="173">
        <f t="shared" si="7"/>
        <v>148.4</v>
      </c>
      <c r="BP21" s="172">
        <f t="shared" si="25"/>
        <v>4.787096774193548</v>
      </c>
      <c r="BQ21" s="177" t="str">
        <f t="shared" si="8"/>
        <v>Yếu</v>
      </c>
      <c r="BR21" s="211">
        <f t="shared" si="9"/>
        <v>2</v>
      </c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3">
        <f t="shared" si="10"/>
        <v>0</v>
      </c>
      <c r="CJ21" s="172">
        <f t="shared" si="11"/>
        <v>0</v>
      </c>
      <c r="CK21" s="177" t="str">
        <f t="shared" si="12"/>
        <v>Kém</v>
      </c>
      <c r="CL21" s="172">
        <f t="shared" si="13"/>
        <v>2.3555555555555556</v>
      </c>
      <c r="CM21" s="177" t="str">
        <f t="shared" si="14"/>
        <v>Kém</v>
      </c>
      <c r="CN21" s="172">
        <f t="shared" si="15"/>
        <v>4</v>
      </c>
      <c r="CO21" s="211">
        <f t="shared" si="16"/>
        <v>12</v>
      </c>
      <c r="CP21" s="172" t="str">
        <f t="shared" si="17"/>
        <v>Thôi học</v>
      </c>
      <c r="CQ21" s="180"/>
      <c r="CR21" s="172"/>
      <c r="CS21" s="172"/>
      <c r="CT21" s="172"/>
      <c r="CU21" s="172"/>
      <c r="CV21" s="172"/>
      <c r="CW21" s="172">
        <f t="shared" si="26"/>
        <v>0</v>
      </c>
      <c r="CX21" s="172">
        <f t="shared" si="27"/>
        <v>2</v>
      </c>
      <c r="CY21" s="178" t="str">
        <f t="shared" si="18"/>
        <v>Chưa TN</v>
      </c>
    </row>
    <row r="22" spans="1:103" ht="16.5" customHeight="1">
      <c r="A22" s="81">
        <v>16</v>
      </c>
      <c r="B22" s="240" t="s">
        <v>191</v>
      </c>
      <c r="C22" s="241" t="s">
        <v>310</v>
      </c>
      <c r="D22" s="252">
        <v>32238</v>
      </c>
      <c r="E22" s="242" t="s">
        <v>72</v>
      </c>
      <c r="F22" s="243" t="s">
        <v>186</v>
      </c>
      <c r="G22" s="170"/>
      <c r="H22" s="171">
        <v>5.9</v>
      </c>
      <c r="I22" s="171"/>
      <c r="J22" s="171">
        <v>5.6</v>
      </c>
      <c r="K22" s="171"/>
      <c r="L22" s="171">
        <v>6.2</v>
      </c>
      <c r="M22" s="171"/>
      <c r="N22" s="171">
        <v>5.1</v>
      </c>
      <c r="O22" s="179"/>
      <c r="P22" s="172">
        <v>5.9</v>
      </c>
      <c r="Q22" s="172"/>
      <c r="R22" s="172">
        <v>7</v>
      </c>
      <c r="S22" s="172"/>
      <c r="T22" s="173">
        <f t="shared" si="19"/>
        <v>173</v>
      </c>
      <c r="U22" s="172">
        <f t="shared" si="0"/>
        <v>5.9655172413793105</v>
      </c>
      <c r="V22" s="174" t="str">
        <f t="shared" si="1"/>
        <v>TB khá</v>
      </c>
      <c r="W22" s="175">
        <f t="shared" si="20"/>
        <v>0</v>
      </c>
      <c r="X22" s="176">
        <f t="shared" si="21"/>
        <v>0</v>
      </c>
      <c r="Y22" s="171">
        <v>4.8</v>
      </c>
      <c r="Z22" s="171"/>
      <c r="AA22" s="172">
        <v>5</v>
      </c>
      <c r="AB22" s="172" t="s">
        <v>335</v>
      </c>
      <c r="AC22" s="172">
        <v>6</v>
      </c>
      <c r="AD22" s="172"/>
      <c r="AE22" s="172">
        <v>6</v>
      </c>
      <c r="AF22" s="172"/>
      <c r="AG22" s="172">
        <v>5.5</v>
      </c>
      <c r="AH22" s="172"/>
      <c r="AI22" s="172">
        <v>3.8</v>
      </c>
      <c r="AJ22" s="172">
        <v>3.8</v>
      </c>
      <c r="AK22" s="172">
        <v>6.1</v>
      </c>
      <c r="AL22" s="172"/>
      <c r="AM22" s="172">
        <v>5</v>
      </c>
      <c r="AN22" s="172"/>
      <c r="AO22" s="173">
        <f t="shared" si="22"/>
        <v>122.39999999999999</v>
      </c>
      <c r="AP22" s="172">
        <f t="shared" si="2"/>
        <v>5.321739130434782</v>
      </c>
      <c r="AQ22" s="174" t="str">
        <f t="shared" si="3"/>
        <v>Trung bình</v>
      </c>
      <c r="AR22" s="172">
        <f t="shared" si="4"/>
        <v>5.68076923076923</v>
      </c>
      <c r="AS22" s="174" t="str">
        <f t="shared" si="5"/>
        <v>Trung bình</v>
      </c>
      <c r="AT22" s="175">
        <f t="shared" si="23"/>
        <v>2</v>
      </c>
      <c r="AU22" s="176">
        <f t="shared" si="24"/>
        <v>5</v>
      </c>
      <c r="AV22" s="81" t="str">
        <f t="shared" si="6"/>
        <v>Lên lớp</v>
      </c>
      <c r="AW22" s="172">
        <v>5</v>
      </c>
      <c r="AX22" s="172"/>
      <c r="AY22" s="172">
        <v>6.1</v>
      </c>
      <c r="AZ22" s="172"/>
      <c r="BA22" s="172">
        <v>6.5</v>
      </c>
      <c r="BB22" s="172"/>
      <c r="BC22" s="172">
        <v>6</v>
      </c>
      <c r="BD22" s="172"/>
      <c r="BE22" s="172">
        <v>6</v>
      </c>
      <c r="BF22" s="172"/>
      <c r="BG22" s="172">
        <v>6</v>
      </c>
      <c r="BH22" s="172"/>
      <c r="BI22" s="172">
        <v>7</v>
      </c>
      <c r="BJ22" s="172"/>
      <c r="BK22" s="172"/>
      <c r="BL22" s="172"/>
      <c r="BM22" s="172"/>
      <c r="BN22" s="172"/>
      <c r="BO22" s="173">
        <f t="shared" si="7"/>
        <v>145.4</v>
      </c>
      <c r="BP22" s="172">
        <f t="shared" si="25"/>
        <v>4.690322580645161</v>
      </c>
      <c r="BQ22" s="177" t="str">
        <f t="shared" si="8"/>
        <v>Yếu</v>
      </c>
      <c r="BR22" s="211">
        <f t="shared" si="9"/>
        <v>2</v>
      </c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3">
        <f t="shared" si="10"/>
        <v>0</v>
      </c>
      <c r="CJ22" s="172">
        <f t="shared" si="11"/>
        <v>0</v>
      </c>
      <c r="CK22" s="177" t="str">
        <f t="shared" si="12"/>
        <v>Kém</v>
      </c>
      <c r="CL22" s="172">
        <f t="shared" si="13"/>
        <v>2.307936507936508</v>
      </c>
      <c r="CM22" s="177" t="str">
        <f t="shared" si="14"/>
        <v>Kém</v>
      </c>
      <c r="CN22" s="172">
        <f t="shared" si="15"/>
        <v>3.8</v>
      </c>
      <c r="CO22" s="211">
        <f t="shared" si="16"/>
        <v>12</v>
      </c>
      <c r="CP22" s="172" t="str">
        <f t="shared" si="17"/>
        <v>Thôi học</v>
      </c>
      <c r="CQ22" s="180"/>
      <c r="CR22" s="172"/>
      <c r="CS22" s="172"/>
      <c r="CT22" s="172"/>
      <c r="CU22" s="172"/>
      <c r="CV22" s="172"/>
      <c r="CW22" s="172">
        <f t="shared" si="26"/>
        <v>0</v>
      </c>
      <c r="CX22" s="172">
        <f t="shared" si="27"/>
        <v>1.9</v>
      </c>
      <c r="CY22" s="178" t="str">
        <f t="shared" si="18"/>
        <v>Chưa TN</v>
      </c>
    </row>
    <row r="23" spans="1:103" ht="16.5" customHeight="1">
      <c r="A23" s="81">
        <v>17</v>
      </c>
      <c r="B23" s="262" t="s">
        <v>222</v>
      </c>
      <c r="C23" s="263" t="s">
        <v>182</v>
      </c>
      <c r="D23" s="267">
        <v>33780</v>
      </c>
      <c r="E23" s="264" t="s">
        <v>72</v>
      </c>
      <c r="F23" s="265" t="s">
        <v>233</v>
      </c>
      <c r="G23" s="170" t="s">
        <v>71</v>
      </c>
      <c r="H23" s="171">
        <v>5.9</v>
      </c>
      <c r="I23" s="171"/>
      <c r="J23" s="171">
        <v>6.4</v>
      </c>
      <c r="K23" s="171"/>
      <c r="L23" s="171">
        <v>7.5</v>
      </c>
      <c r="M23" s="171"/>
      <c r="N23" s="171">
        <v>5.4</v>
      </c>
      <c r="O23" s="179"/>
      <c r="P23" s="172">
        <v>5.1</v>
      </c>
      <c r="Q23" s="172"/>
      <c r="R23" s="172">
        <v>6</v>
      </c>
      <c r="S23" s="172"/>
      <c r="T23" s="173">
        <f t="shared" si="19"/>
        <v>178.1</v>
      </c>
      <c r="U23" s="172">
        <f t="shared" si="0"/>
        <v>6.141379310344828</v>
      </c>
      <c r="V23" s="174" t="str">
        <f t="shared" si="1"/>
        <v>TB khá</v>
      </c>
      <c r="W23" s="175">
        <f t="shared" si="20"/>
        <v>0</v>
      </c>
      <c r="X23" s="176">
        <f t="shared" si="21"/>
        <v>0</v>
      </c>
      <c r="Y23" s="171">
        <v>6</v>
      </c>
      <c r="Z23" s="171"/>
      <c r="AA23" s="172">
        <v>5</v>
      </c>
      <c r="AB23" s="172">
        <v>3</v>
      </c>
      <c r="AC23" s="172">
        <v>5</v>
      </c>
      <c r="AD23" s="172"/>
      <c r="AE23" s="172">
        <v>5.5</v>
      </c>
      <c r="AF23" s="172"/>
      <c r="AG23" s="172">
        <v>5</v>
      </c>
      <c r="AH23" s="172"/>
      <c r="AI23" s="172">
        <v>5</v>
      </c>
      <c r="AJ23" s="172">
        <v>3.5</v>
      </c>
      <c r="AK23" s="172">
        <v>6.9</v>
      </c>
      <c r="AL23" s="172"/>
      <c r="AM23" s="172">
        <v>5</v>
      </c>
      <c r="AN23" s="172"/>
      <c r="AO23" s="173">
        <f t="shared" si="22"/>
        <v>126.1</v>
      </c>
      <c r="AP23" s="172">
        <f t="shared" si="2"/>
        <v>5.482608695652174</v>
      </c>
      <c r="AQ23" s="174" t="str">
        <f t="shared" si="3"/>
        <v>Trung bình</v>
      </c>
      <c r="AR23" s="172">
        <f t="shared" si="4"/>
        <v>5.85</v>
      </c>
      <c r="AS23" s="174" t="str">
        <f t="shared" si="5"/>
        <v>Trung bình</v>
      </c>
      <c r="AT23" s="175">
        <f t="shared" si="23"/>
        <v>0</v>
      </c>
      <c r="AU23" s="176">
        <f t="shared" si="24"/>
        <v>0</v>
      </c>
      <c r="AV23" s="81" t="str">
        <f t="shared" si="6"/>
        <v>Lên lớp</v>
      </c>
      <c r="AW23" s="172">
        <v>6</v>
      </c>
      <c r="AX23" s="172"/>
      <c r="AY23" s="172">
        <v>5.3</v>
      </c>
      <c r="AZ23" s="172"/>
      <c r="BA23" s="172">
        <v>7</v>
      </c>
      <c r="BB23" s="172"/>
      <c r="BC23" s="172">
        <v>7.8</v>
      </c>
      <c r="BD23" s="172"/>
      <c r="BE23" s="172">
        <v>5.9</v>
      </c>
      <c r="BF23" s="172"/>
      <c r="BG23" s="172">
        <v>6.2</v>
      </c>
      <c r="BH23" s="172"/>
      <c r="BI23" s="172">
        <v>8</v>
      </c>
      <c r="BJ23" s="172"/>
      <c r="BK23" s="172"/>
      <c r="BL23" s="172"/>
      <c r="BM23" s="172"/>
      <c r="BN23" s="172"/>
      <c r="BO23" s="173">
        <f t="shared" si="7"/>
        <v>154.4</v>
      </c>
      <c r="BP23" s="172">
        <f t="shared" si="25"/>
        <v>4.980645161290322</v>
      </c>
      <c r="BQ23" s="177" t="str">
        <f t="shared" si="8"/>
        <v>Trung bình</v>
      </c>
      <c r="BR23" s="211">
        <f t="shared" si="9"/>
        <v>2</v>
      </c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3">
        <f t="shared" si="10"/>
        <v>0</v>
      </c>
      <c r="CJ23" s="172">
        <f t="shared" si="11"/>
        <v>0</v>
      </c>
      <c r="CK23" s="177" t="str">
        <f t="shared" si="12"/>
        <v>Kém</v>
      </c>
      <c r="CL23" s="172">
        <f t="shared" si="13"/>
        <v>2.450793650793651</v>
      </c>
      <c r="CM23" s="177" t="str">
        <f t="shared" si="14"/>
        <v>Kém</v>
      </c>
      <c r="CN23" s="172">
        <f t="shared" si="15"/>
        <v>4</v>
      </c>
      <c r="CO23" s="211">
        <f t="shared" si="16"/>
        <v>10</v>
      </c>
      <c r="CP23" s="172" t="str">
        <f t="shared" si="17"/>
        <v>Thôi học</v>
      </c>
      <c r="CQ23" s="180"/>
      <c r="CR23" s="172"/>
      <c r="CS23" s="172"/>
      <c r="CT23" s="172"/>
      <c r="CU23" s="172"/>
      <c r="CV23" s="172"/>
      <c r="CW23" s="172">
        <f t="shared" si="26"/>
        <v>0</v>
      </c>
      <c r="CX23" s="172">
        <f t="shared" si="27"/>
        <v>2</v>
      </c>
      <c r="CY23" s="178" t="str">
        <f t="shared" si="18"/>
        <v>Chưa TN</v>
      </c>
    </row>
    <row r="24" spans="1:103" ht="16.5" customHeight="1">
      <c r="A24" s="81">
        <v>18</v>
      </c>
      <c r="B24" s="240" t="s">
        <v>313</v>
      </c>
      <c r="C24" s="241" t="s">
        <v>314</v>
      </c>
      <c r="D24" s="252">
        <v>33665</v>
      </c>
      <c r="E24" s="242" t="s">
        <v>69</v>
      </c>
      <c r="F24" s="243" t="s">
        <v>315</v>
      </c>
      <c r="G24" s="170"/>
      <c r="H24" s="171">
        <v>6.5</v>
      </c>
      <c r="I24" s="171"/>
      <c r="J24" s="171">
        <v>7.2</v>
      </c>
      <c r="K24" s="171"/>
      <c r="L24" s="171">
        <v>7.7</v>
      </c>
      <c r="M24" s="171"/>
      <c r="N24" s="171">
        <v>7.5</v>
      </c>
      <c r="O24" s="172"/>
      <c r="P24" s="172">
        <v>5.6</v>
      </c>
      <c r="Q24" s="172"/>
      <c r="R24" s="172">
        <v>9</v>
      </c>
      <c r="S24" s="172"/>
      <c r="T24" s="173">
        <f t="shared" si="19"/>
        <v>211.7</v>
      </c>
      <c r="U24" s="172">
        <f t="shared" si="0"/>
        <v>7.3</v>
      </c>
      <c r="V24" s="174" t="str">
        <f t="shared" si="1"/>
        <v>Khá</v>
      </c>
      <c r="W24" s="175">
        <f t="shared" si="20"/>
        <v>0</v>
      </c>
      <c r="X24" s="176">
        <f t="shared" si="21"/>
        <v>0</v>
      </c>
      <c r="Y24" s="171">
        <v>6.5</v>
      </c>
      <c r="Z24" s="171"/>
      <c r="AA24" s="172">
        <v>5.7</v>
      </c>
      <c r="AB24" s="172"/>
      <c r="AC24" s="172">
        <v>6</v>
      </c>
      <c r="AD24" s="172"/>
      <c r="AE24" s="172">
        <v>6.5</v>
      </c>
      <c r="AF24" s="172"/>
      <c r="AG24" s="172">
        <v>7.3</v>
      </c>
      <c r="AH24" s="172"/>
      <c r="AI24" s="172">
        <v>5</v>
      </c>
      <c r="AJ24" s="172"/>
      <c r="AK24" s="172">
        <v>7.1</v>
      </c>
      <c r="AL24" s="172"/>
      <c r="AM24" s="172">
        <v>6</v>
      </c>
      <c r="AN24" s="172"/>
      <c r="AO24" s="173">
        <f t="shared" si="22"/>
        <v>143</v>
      </c>
      <c r="AP24" s="172">
        <f t="shared" si="2"/>
        <v>6.217391304347826</v>
      </c>
      <c r="AQ24" s="174" t="str">
        <f t="shared" si="3"/>
        <v>TB khá</v>
      </c>
      <c r="AR24" s="172">
        <f t="shared" si="4"/>
        <v>6.821153846153846</v>
      </c>
      <c r="AS24" s="174" t="str">
        <f t="shared" si="5"/>
        <v>TB khá</v>
      </c>
      <c r="AT24" s="175">
        <f t="shared" si="23"/>
        <v>0</v>
      </c>
      <c r="AU24" s="176">
        <f t="shared" si="24"/>
        <v>0</v>
      </c>
      <c r="AV24" s="81" t="str">
        <f t="shared" si="6"/>
        <v>Lên lớp</v>
      </c>
      <c r="AW24" s="172">
        <v>7</v>
      </c>
      <c r="AX24" s="172"/>
      <c r="AY24" s="172">
        <v>7.3</v>
      </c>
      <c r="AZ24" s="172"/>
      <c r="BA24" s="172">
        <v>6</v>
      </c>
      <c r="BB24" s="172"/>
      <c r="BC24" s="172">
        <v>7</v>
      </c>
      <c r="BD24" s="172"/>
      <c r="BE24" s="172">
        <v>6.2</v>
      </c>
      <c r="BF24" s="172"/>
      <c r="BG24" s="172">
        <v>7.2</v>
      </c>
      <c r="BH24" s="172"/>
      <c r="BI24" s="172">
        <v>6</v>
      </c>
      <c r="BJ24" s="172"/>
      <c r="BK24" s="172"/>
      <c r="BL24" s="172"/>
      <c r="BM24" s="172"/>
      <c r="BN24" s="172"/>
      <c r="BO24" s="173">
        <f t="shared" si="7"/>
        <v>160</v>
      </c>
      <c r="BP24" s="172">
        <f t="shared" si="25"/>
        <v>5.161290322580645</v>
      </c>
      <c r="BQ24" s="177" t="str">
        <f t="shared" si="8"/>
        <v>Trung bình</v>
      </c>
      <c r="BR24" s="211">
        <f t="shared" si="9"/>
        <v>2</v>
      </c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3">
        <f t="shared" si="10"/>
        <v>0</v>
      </c>
      <c r="CJ24" s="172">
        <f t="shared" si="11"/>
        <v>0</v>
      </c>
      <c r="CK24" s="177" t="str">
        <f t="shared" si="12"/>
        <v>Kém</v>
      </c>
      <c r="CL24" s="172">
        <f t="shared" si="13"/>
        <v>2.5396825396825395</v>
      </c>
      <c r="CM24" s="177" t="str">
        <f t="shared" si="14"/>
        <v>Kém</v>
      </c>
      <c r="CN24" s="172">
        <f t="shared" si="15"/>
        <v>4.5</v>
      </c>
      <c r="CO24" s="211">
        <f t="shared" si="16"/>
        <v>10</v>
      </c>
      <c r="CP24" s="172" t="str">
        <f t="shared" si="17"/>
        <v>Thôi học</v>
      </c>
      <c r="CQ24" s="180"/>
      <c r="CR24" s="172"/>
      <c r="CS24" s="172"/>
      <c r="CT24" s="172"/>
      <c r="CU24" s="172"/>
      <c r="CV24" s="172"/>
      <c r="CW24" s="172">
        <f t="shared" si="26"/>
        <v>0</v>
      </c>
      <c r="CX24" s="172">
        <f t="shared" si="27"/>
        <v>2.3</v>
      </c>
      <c r="CY24" s="178" t="str">
        <f t="shared" si="18"/>
        <v>Chưa TN</v>
      </c>
    </row>
    <row r="25" spans="1:103" ht="16.5" customHeight="1">
      <c r="A25" s="81">
        <v>19</v>
      </c>
      <c r="B25" s="240" t="s">
        <v>318</v>
      </c>
      <c r="C25" s="241" t="s">
        <v>268</v>
      </c>
      <c r="D25" s="252">
        <v>33614</v>
      </c>
      <c r="E25" s="242" t="s">
        <v>69</v>
      </c>
      <c r="F25" s="243" t="s">
        <v>296</v>
      </c>
      <c r="G25" s="170" t="s">
        <v>86</v>
      </c>
      <c r="H25" s="171">
        <v>6.4</v>
      </c>
      <c r="I25" s="171"/>
      <c r="J25" s="171">
        <v>6.6</v>
      </c>
      <c r="K25" s="171"/>
      <c r="L25" s="171">
        <v>5.3</v>
      </c>
      <c r="M25" s="171"/>
      <c r="N25" s="171">
        <v>5</v>
      </c>
      <c r="O25" s="172"/>
      <c r="P25" s="172">
        <v>5.3</v>
      </c>
      <c r="Q25" s="172"/>
      <c r="R25" s="172">
        <v>8</v>
      </c>
      <c r="S25" s="172"/>
      <c r="T25" s="173">
        <f t="shared" si="19"/>
        <v>183.3</v>
      </c>
      <c r="U25" s="172">
        <f aca="true" t="shared" si="28" ref="U25:U30">T25/T$5</f>
        <v>6.320689655172414</v>
      </c>
      <c r="V25" s="174" t="str">
        <f>IF(U25&gt;=8.95,"Xuất sắc",IF(U25&gt;=7.95,"Giỏi",IF(U25&gt;=6.95,"Khá",IF(U25&gt;=5.95,"TB khá",IF(U25&gt;=4.95,"Trung bình",IF(U25&gt;=3.95,"Yếu",IF(U25&lt;3.95,"Kém")))))))</f>
        <v>TB khá</v>
      </c>
      <c r="W25" s="175">
        <f t="shared" si="20"/>
        <v>0</v>
      </c>
      <c r="X25" s="176">
        <f t="shared" si="21"/>
        <v>0</v>
      </c>
      <c r="Y25" s="171">
        <v>6.3</v>
      </c>
      <c r="Z25" s="171"/>
      <c r="AA25" s="172">
        <v>6.5</v>
      </c>
      <c r="AB25" s="172"/>
      <c r="AC25" s="172">
        <v>5</v>
      </c>
      <c r="AD25" s="172"/>
      <c r="AE25" s="172">
        <v>6</v>
      </c>
      <c r="AF25" s="172"/>
      <c r="AG25" s="172">
        <v>7.3</v>
      </c>
      <c r="AH25" s="172"/>
      <c r="AI25" s="172">
        <v>4.3</v>
      </c>
      <c r="AJ25" s="172">
        <v>4.3</v>
      </c>
      <c r="AK25" s="172">
        <v>5.9</v>
      </c>
      <c r="AL25" s="172"/>
      <c r="AM25" s="172">
        <v>6</v>
      </c>
      <c r="AN25" s="172"/>
      <c r="AO25" s="173">
        <f t="shared" si="22"/>
        <v>135.2</v>
      </c>
      <c r="AP25" s="172">
        <f>AO25/AO$5</f>
        <v>5.878260869565217</v>
      </c>
      <c r="AQ25" s="174" t="str">
        <f t="shared" si="3"/>
        <v>Trung bình</v>
      </c>
      <c r="AR25" s="172">
        <f t="shared" si="4"/>
        <v>6.125</v>
      </c>
      <c r="AS25" s="174" t="str">
        <f t="shared" si="5"/>
        <v>TB khá</v>
      </c>
      <c r="AT25" s="175">
        <f t="shared" si="23"/>
        <v>1</v>
      </c>
      <c r="AU25" s="176">
        <f t="shared" si="24"/>
        <v>3</v>
      </c>
      <c r="AV25" s="81" t="str">
        <f>IF(AR25&lt;3.95,"Thôi học",IF(AR25&lt;4.95,"Ngừng học",IF(AR25&lt;4.95,"Vớt lên lớp",IF(AU25&gt;20,"Ngừng học","Lên lớp"))))</f>
        <v>Lên lớp</v>
      </c>
      <c r="AW25" s="172">
        <v>6</v>
      </c>
      <c r="AX25" s="172"/>
      <c r="AY25" s="172">
        <v>7.1</v>
      </c>
      <c r="AZ25" s="172"/>
      <c r="BA25" s="172">
        <v>6</v>
      </c>
      <c r="BB25" s="172"/>
      <c r="BC25" s="172">
        <v>7</v>
      </c>
      <c r="BD25" s="172"/>
      <c r="BE25" s="172">
        <v>7.4</v>
      </c>
      <c r="BF25" s="172"/>
      <c r="BG25" s="172">
        <v>7.7</v>
      </c>
      <c r="BH25" s="172"/>
      <c r="BI25" s="172">
        <v>7</v>
      </c>
      <c r="BJ25" s="172"/>
      <c r="BK25" s="172"/>
      <c r="BL25" s="172"/>
      <c r="BM25" s="172"/>
      <c r="BN25" s="172"/>
      <c r="BO25" s="173">
        <f t="shared" si="7"/>
        <v>166.9</v>
      </c>
      <c r="BP25" s="172">
        <f t="shared" si="25"/>
        <v>5.383870967741935</v>
      </c>
      <c r="BQ25" s="177" t="str">
        <f t="shared" si="8"/>
        <v>Trung bình</v>
      </c>
      <c r="BR25" s="211">
        <f t="shared" si="9"/>
        <v>2</v>
      </c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3">
        <f t="shared" si="10"/>
        <v>0</v>
      </c>
      <c r="CJ25" s="172">
        <f t="shared" si="11"/>
        <v>0</v>
      </c>
      <c r="CK25" s="177" t="str">
        <f t="shared" si="12"/>
        <v>Kém</v>
      </c>
      <c r="CL25" s="172">
        <f t="shared" si="13"/>
        <v>2.649206349206349</v>
      </c>
      <c r="CM25" s="177" t="str">
        <f t="shared" si="14"/>
        <v>Kém</v>
      </c>
      <c r="CN25" s="172">
        <f t="shared" si="15"/>
        <v>4.2</v>
      </c>
      <c r="CO25" s="211">
        <f t="shared" si="16"/>
        <v>11</v>
      </c>
      <c r="CP25" s="172" t="str">
        <f t="shared" si="17"/>
        <v>Thôi học</v>
      </c>
      <c r="CQ25" s="172"/>
      <c r="CR25" s="172"/>
      <c r="CS25" s="172"/>
      <c r="CT25" s="172"/>
      <c r="CU25" s="172"/>
      <c r="CV25" s="172"/>
      <c r="CW25" s="172">
        <f t="shared" si="26"/>
        <v>0</v>
      </c>
      <c r="CX25" s="172">
        <f t="shared" si="27"/>
        <v>2.1</v>
      </c>
      <c r="CY25" s="178" t="str">
        <f t="shared" si="18"/>
        <v>Chưa TN</v>
      </c>
    </row>
    <row r="26" spans="1:103" ht="16.5" customHeight="1">
      <c r="A26" s="81">
        <v>20</v>
      </c>
      <c r="B26" s="262" t="s">
        <v>320</v>
      </c>
      <c r="C26" s="263" t="s">
        <v>104</v>
      </c>
      <c r="D26" s="267">
        <v>34329</v>
      </c>
      <c r="E26" s="264" t="s">
        <v>72</v>
      </c>
      <c r="F26" s="265" t="s">
        <v>186</v>
      </c>
      <c r="G26" s="170" t="s">
        <v>71</v>
      </c>
      <c r="H26" s="171">
        <v>5.5</v>
      </c>
      <c r="I26" s="171"/>
      <c r="J26" s="171">
        <v>7.6</v>
      </c>
      <c r="K26" s="171"/>
      <c r="L26" s="171">
        <v>5</v>
      </c>
      <c r="M26" s="171"/>
      <c r="N26" s="171">
        <v>5.4</v>
      </c>
      <c r="O26" s="179">
        <v>3.9</v>
      </c>
      <c r="P26" s="172">
        <v>5.3</v>
      </c>
      <c r="Q26" s="172"/>
      <c r="R26" s="172">
        <v>7</v>
      </c>
      <c r="S26" s="172"/>
      <c r="T26" s="173">
        <f t="shared" si="19"/>
        <v>180.89999999999998</v>
      </c>
      <c r="U26" s="172">
        <f t="shared" si="28"/>
        <v>6.237931034482758</v>
      </c>
      <c r="V26" s="174" t="str">
        <f t="shared" si="1"/>
        <v>TB khá</v>
      </c>
      <c r="W26" s="175">
        <f t="shared" si="20"/>
        <v>0</v>
      </c>
      <c r="X26" s="176">
        <f t="shared" si="21"/>
        <v>0</v>
      </c>
      <c r="Y26" s="171">
        <v>6</v>
      </c>
      <c r="Z26" s="171"/>
      <c r="AA26" s="172">
        <v>6</v>
      </c>
      <c r="AB26" s="172"/>
      <c r="AC26" s="172">
        <v>5</v>
      </c>
      <c r="AD26" s="172"/>
      <c r="AE26" s="172">
        <v>5</v>
      </c>
      <c r="AF26" s="172"/>
      <c r="AG26" s="172">
        <v>6.5</v>
      </c>
      <c r="AH26" s="172"/>
      <c r="AI26" s="172">
        <v>5.3</v>
      </c>
      <c r="AJ26" s="172"/>
      <c r="AK26" s="172">
        <v>9.8</v>
      </c>
      <c r="AL26" s="172"/>
      <c r="AM26" s="172">
        <v>7</v>
      </c>
      <c r="AN26" s="172"/>
      <c r="AO26" s="173">
        <f t="shared" si="22"/>
        <v>147.1</v>
      </c>
      <c r="AP26" s="172">
        <f t="shared" si="2"/>
        <v>6.395652173913043</v>
      </c>
      <c r="AQ26" s="174" t="str">
        <f t="shared" si="3"/>
        <v>TB khá</v>
      </c>
      <c r="AR26" s="172">
        <f t="shared" si="4"/>
        <v>6.3076923076923075</v>
      </c>
      <c r="AS26" s="174" t="str">
        <f t="shared" si="5"/>
        <v>TB khá</v>
      </c>
      <c r="AT26" s="175">
        <f t="shared" si="23"/>
        <v>0</v>
      </c>
      <c r="AU26" s="176">
        <f t="shared" si="24"/>
        <v>0</v>
      </c>
      <c r="AV26" s="81" t="str">
        <f t="shared" si="6"/>
        <v>Lên lớp</v>
      </c>
      <c r="AW26" s="172">
        <v>5</v>
      </c>
      <c r="AX26" s="172"/>
      <c r="AY26" s="172">
        <v>5.6</v>
      </c>
      <c r="AZ26" s="172"/>
      <c r="BA26" s="172">
        <v>6.5</v>
      </c>
      <c r="BB26" s="172"/>
      <c r="BC26" s="172">
        <v>5.3</v>
      </c>
      <c r="BD26" s="172"/>
      <c r="BE26" s="172">
        <v>5.2</v>
      </c>
      <c r="BF26" s="172"/>
      <c r="BG26" s="172">
        <v>5.9</v>
      </c>
      <c r="BH26" s="172"/>
      <c r="BI26" s="172">
        <v>6</v>
      </c>
      <c r="BJ26" s="172"/>
      <c r="BK26" s="172"/>
      <c r="BL26" s="172"/>
      <c r="BM26" s="172"/>
      <c r="BN26" s="172"/>
      <c r="BO26" s="173">
        <f t="shared" si="7"/>
        <v>134.5</v>
      </c>
      <c r="BP26" s="172">
        <f t="shared" si="25"/>
        <v>4.338709677419355</v>
      </c>
      <c r="BQ26" s="177" t="str">
        <f t="shared" si="8"/>
        <v>Yếu</v>
      </c>
      <c r="BR26" s="211">
        <f t="shared" si="9"/>
        <v>2</v>
      </c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3">
        <f t="shared" si="10"/>
        <v>0</v>
      </c>
      <c r="CJ26" s="172">
        <f t="shared" si="11"/>
        <v>0</v>
      </c>
      <c r="CK26" s="177" t="str">
        <f t="shared" si="12"/>
        <v>Kém</v>
      </c>
      <c r="CL26" s="172">
        <f t="shared" si="13"/>
        <v>2.134920634920635</v>
      </c>
      <c r="CM26" s="177" t="str">
        <f t="shared" si="14"/>
        <v>Kém</v>
      </c>
      <c r="CN26" s="172">
        <f t="shared" si="15"/>
        <v>4</v>
      </c>
      <c r="CO26" s="211">
        <f t="shared" si="16"/>
        <v>10</v>
      </c>
      <c r="CP26" s="172" t="str">
        <f t="shared" si="17"/>
        <v>Thôi học</v>
      </c>
      <c r="CQ26" s="180"/>
      <c r="CR26" s="172"/>
      <c r="CS26" s="172"/>
      <c r="CT26" s="172"/>
      <c r="CU26" s="172"/>
      <c r="CV26" s="172"/>
      <c r="CW26" s="172">
        <f t="shared" si="26"/>
        <v>0</v>
      </c>
      <c r="CX26" s="172">
        <f t="shared" si="27"/>
        <v>2</v>
      </c>
      <c r="CY26" s="178" t="str">
        <f t="shared" si="18"/>
        <v>Chưa TN</v>
      </c>
    </row>
    <row r="27" spans="1:103" ht="16.5" customHeight="1">
      <c r="A27" s="81">
        <v>21</v>
      </c>
      <c r="B27" s="262" t="s">
        <v>309</v>
      </c>
      <c r="C27" s="263" t="s">
        <v>321</v>
      </c>
      <c r="D27" s="267">
        <v>32466</v>
      </c>
      <c r="E27" s="264" t="s">
        <v>72</v>
      </c>
      <c r="F27" s="265" t="s">
        <v>186</v>
      </c>
      <c r="G27" s="170"/>
      <c r="H27" s="171">
        <v>7.2</v>
      </c>
      <c r="I27" s="171"/>
      <c r="J27" s="171">
        <v>6.3</v>
      </c>
      <c r="K27" s="171"/>
      <c r="L27" s="171">
        <v>7.8</v>
      </c>
      <c r="M27" s="171"/>
      <c r="N27" s="171">
        <v>5.9</v>
      </c>
      <c r="O27" s="179"/>
      <c r="P27" s="172">
        <v>5.2</v>
      </c>
      <c r="Q27" s="172"/>
      <c r="R27" s="172">
        <v>7</v>
      </c>
      <c r="S27" s="172"/>
      <c r="T27" s="173">
        <f t="shared" si="19"/>
        <v>193.10000000000002</v>
      </c>
      <c r="U27" s="172">
        <f t="shared" si="28"/>
        <v>6.658620689655173</v>
      </c>
      <c r="V27" s="174" t="str">
        <f t="shared" si="1"/>
        <v>TB khá</v>
      </c>
      <c r="W27" s="175">
        <f t="shared" si="20"/>
        <v>0</v>
      </c>
      <c r="X27" s="176">
        <f t="shared" si="21"/>
        <v>0</v>
      </c>
      <c r="Y27" s="171">
        <v>7</v>
      </c>
      <c r="Z27" s="171"/>
      <c r="AA27" s="172">
        <v>6.9</v>
      </c>
      <c r="AB27" s="172"/>
      <c r="AC27" s="172">
        <v>5</v>
      </c>
      <c r="AD27" s="172"/>
      <c r="AE27" s="172">
        <v>6.5</v>
      </c>
      <c r="AF27" s="172"/>
      <c r="AG27" s="172">
        <v>6.7</v>
      </c>
      <c r="AH27" s="172"/>
      <c r="AI27" s="172">
        <v>5.5</v>
      </c>
      <c r="AJ27" s="172">
        <v>4.5</v>
      </c>
      <c r="AK27" s="172">
        <v>8.7</v>
      </c>
      <c r="AL27" s="172"/>
      <c r="AM27" s="172">
        <v>6</v>
      </c>
      <c r="AN27" s="172"/>
      <c r="AO27" s="173">
        <f t="shared" si="22"/>
        <v>153.7</v>
      </c>
      <c r="AP27" s="172">
        <f t="shared" si="2"/>
        <v>6.682608695652173</v>
      </c>
      <c r="AQ27" s="174" t="str">
        <f t="shared" si="3"/>
        <v>TB khá</v>
      </c>
      <c r="AR27" s="172">
        <f>(AO27+T27)/AR$5</f>
        <v>6.6692307692307695</v>
      </c>
      <c r="AS27" s="174" t="str">
        <f t="shared" si="5"/>
        <v>TB khá</v>
      </c>
      <c r="AT27" s="175">
        <f t="shared" si="23"/>
        <v>0</v>
      </c>
      <c r="AU27" s="176">
        <f>X27+SUM((IF(Y27&gt;=5,0,$Y$5)),(IF(AA27&gt;=5,0,$AA$5)),(IF(AC27&gt;=5,0,$AC$5)),(IF(AE27&gt;=5,0,$AE$5)),(IF(AG27&gt;=5,0,$AG$5)),(IF(AI27&gt;=5,0,$AI$5)),(IF(AK27&gt;=5,0,$AK$5)),(IF(AM27&gt;=5,0,$AM$5)))</f>
        <v>0</v>
      </c>
      <c r="AV27" s="81" t="str">
        <f>IF(AR27&lt;3.95,"Thôi học",IF(AR27&lt;4.95,"Ngừng học",IF(AR27&lt;4.95,"Vớt lên lớp",IF(AU27&gt;20,"Ngừng học","Lên lớp"))))</f>
        <v>Lên lớp</v>
      </c>
      <c r="AW27" s="172">
        <v>6</v>
      </c>
      <c r="AX27" s="172"/>
      <c r="AY27" s="172">
        <v>6.2</v>
      </c>
      <c r="AZ27" s="172"/>
      <c r="BA27" s="172">
        <v>7</v>
      </c>
      <c r="BB27" s="172"/>
      <c r="BC27" s="172">
        <v>8</v>
      </c>
      <c r="BD27" s="172"/>
      <c r="BE27" s="172">
        <v>7.9</v>
      </c>
      <c r="BF27" s="172"/>
      <c r="BG27" s="172">
        <v>6.7</v>
      </c>
      <c r="BH27" s="172"/>
      <c r="BI27" s="172">
        <v>5</v>
      </c>
      <c r="BJ27" s="172"/>
      <c r="BK27" s="172"/>
      <c r="BL27" s="172"/>
      <c r="BM27" s="172"/>
      <c r="BN27" s="172"/>
      <c r="BO27" s="173">
        <f t="shared" si="7"/>
        <v>169.3</v>
      </c>
      <c r="BP27" s="172">
        <f t="shared" si="25"/>
        <v>5.461290322580646</v>
      </c>
      <c r="BQ27" s="177" t="str">
        <f t="shared" si="8"/>
        <v>Trung bình</v>
      </c>
      <c r="BR27" s="211">
        <f t="shared" si="9"/>
        <v>2</v>
      </c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3">
        <f t="shared" si="10"/>
        <v>0</v>
      </c>
      <c r="CJ27" s="172">
        <f t="shared" si="11"/>
        <v>0</v>
      </c>
      <c r="CK27" s="177" t="str">
        <f t="shared" si="12"/>
        <v>Kém</v>
      </c>
      <c r="CL27" s="172">
        <f t="shared" si="13"/>
        <v>2.6873015873015875</v>
      </c>
      <c r="CM27" s="177" t="str">
        <f t="shared" si="14"/>
        <v>Kém</v>
      </c>
      <c r="CN27" s="172">
        <f t="shared" si="15"/>
        <v>4.5</v>
      </c>
      <c r="CO27" s="211">
        <f t="shared" si="16"/>
        <v>10</v>
      </c>
      <c r="CP27" s="172" t="str">
        <f>IF(CL27&lt;3.95,"Thôi học",IF(CN27&lt;4.45,"Thôi học",IF(CO27&gt;=1,"Không đủ","Đủ điều kiện")))</f>
        <v>Thôi học</v>
      </c>
      <c r="CQ27" s="180"/>
      <c r="CR27" s="172"/>
      <c r="CS27" s="172"/>
      <c r="CT27" s="172"/>
      <c r="CU27" s="172"/>
      <c r="CV27" s="172"/>
      <c r="CW27" s="172">
        <f>ROUND((CQ27+CS27+CU27)/3,1)</f>
        <v>0</v>
      </c>
      <c r="CX27" s="172">
        <f>ROUND((CW27+CN27)/2,1)</f>
        <v>2.3</v>
      </c>
      <c r="CY27" s="178" t="str">
        <f>IF(CQ27&lt;5,"Chưa TN",IF(CS27&lt;5,"Chưa TN",IF(CU27&lt;5,"Chưa TN",IF(CX27&lt;5,"Chưa TN",IF(CX27&lt;5.95,"Trung bình",IF(CX27&lt;6.95,"TB khá",IF(CX27&lt;7.95,"Khá",IF(CX27&lt;8.95,"Giỏi","Xuất sắc"))))))))</f>
        <v>Chưa TN</v>
      </c>
    </row>
    <row r="28" spans="1:103" ht="16.5" customHeight="1">
      <c r="A28" s="81">
        <v>22</v>
      </c>
      <c r="B28" s="262" t="s">
        <v>322</v>
      </c>
      <c r="C28" s="263" t="s">
        <v>65</v>
      </c>
      <c r="D28" s="267">
        <v>34154</v>
      </c>
      <c r="E28" s="264" t="s">
        <v>72</v>
      </c>
      <c r="F28" s="265" t="s">
        <v>323</v>
      </c>
      <c r="G28" s="170"/>
      <c r="H28" s="171">
        <v>7</v>
      </c>
      <c r="I28" s="171"/>
      <c r="J28" s="171">
        <v>6</v>
      </c>
      <c r="K28" s="171"/>
      <c r="L28" s="171">
        <v>6.2</v>
      </c>
      <c r="M28" s="171"/>
      <c r="N28" s="171">
        <v>5.4</v>
      </c>
      <c r="O28" s="179"/>
      <c r="P28" s="172">
        <v>5.5</v>
      </c>
      <c r="Q28" s="172"/>
      <c r="R28" s="172">
        <v>8</v>
      </c>
      <c r="S28" s="172"/>
      <c r="T28" s="173">
        <f t="shared" si="19"/>
        <v>187.5</v>
      </c>
      <c r="U28" s="172">
        <f t="shared" si="28"/>
        <v>6.4655172413793105</v>
      </c>
      <c r="V28" s="174" t="str">
        <f t="shared" si="1"/>
        <v>TB khá</v>
      </c>
      <c r="W28" s="175">
        <f t="shared" si="20"/>
        <v>0</v>
      </c>
      <c r="X28" s="176">
        <f t="shared" si="21"/>
        <v>0</v>
      </c>
      <c r="Y28" s="171">
        <v>6.5</v>
      </c>
      <c r="Z28" s="171"/>
      <c r="AA28" s="172">
        <v>6.4</v>
      </c>
      <c r="AB28" s="172"/>
      <c r="AC28" s="172">
        <v>5</v>
      </c>
      <c r="AD28" s="172" t="s">
        <v>375</v>
      </c>
      <c r="AE28" s="172">
        <v>6.8</v>
      </c>
      <c r="AF28" s="172"/>
      <c r="AG28" s="172">
        <v>5.4</v>
      </c>
      <c r="AH28" s="172"/>
      <c r="AI28" s="172">
        <v>4.5</v>
      </c>
      <c r="AJ28" s="172">
        <v>4</v>
      </c>
      <c r="AK28" s="172">
        <v>7.1</v>
      </c>
      <c r="AL28" s="172"/>
      <c r="AM28" s="172">
        <v>6</v>
      </c>
      <c r="AN28" s="172"/>
      <c r="AO28" s="173">
        <f t="shared" si="22"/>
        <v>139.1</v>
      </c>
      <c r="AP28" s="172">
        <f t="shared" si="2"/>
        <v>6.047826086956522</v>
      </c>
      <c r="AQ28" s="174" t="str">
        <f t="shared" si="3"/>
        <v>TB khá</v>
      </c>
      <c r="AR28" s="172">
        <f>(AO28+T28)/AR$5</f>
        <v>6.2807692307692315</v>
      </c>
      <c r="AS28" s="174" t="str">
        <f t="shared" si="5"/>
        <v>TB khá</v>
      </c>
      <c r="AT28" s="175">
        <f t="shared" si="23"/>
        <v>1</v>
      </c>
      <c r="AU28" s="176">
        <f>X28+SUM((IF(Y28&gt;=5,0,$Y$5)),(IF(AA28&gt;=5,0,$AA$5)),(IF(AC28&gt;=5,0,$AC$5)),(IF(AE28&gt;=5,0,$AE$5)),(IF(AG28&gt;=5,0,$AG$5)),(IF(AI28&gt;=5,0,$AI$5)),(IF(AK28&gt;=5,0,$AK$5)),(IF(AM28&gt;=5,0,$AM$5)))</f>
        <v>3</v>
      </c>
      <c r="AV28" s="81" t="str">
        <f>IF(AR28&lt;3.95,"Thôi học",IF(AR28&lt;4.95,"Ngừng học",IF(AR28&lt;4.95,"Vớt lên lớp",IF(AU28&gt;20,"Ngừng học","Lên lớp"))))</f>
        <v>Lên lớp</v>
      </c>
      <c r="AW28" s="172">
        <v>2</v>
      </c>
      <c r="AX28" s="172"/>
      <c r="AY28" s="172">
        <v>6.7</v>
      </c>
      <c r="AZ28" s="172"/>
      <c r="BA28" s="172">
        <v>6</v>
      </c>
      <c r="BB28" s="172"/>
      <c r="BC28" s="172">
        <v>5.7</v>
      </c>
      <c r="BD28" s="172"/>
      <c r="BE28" s="172">
        <v>5.2</v>
      </c>
      <c r="BF28" s="172"/>
      <c r="BG28" s="172">
        <v>6.2</v>
      </c>
      <c r="BH28" s="172"/>
      <c r="BI28" s="172">
        <v>6</v>
      </c>
      <c r="BJ28" s="172"/>
      <c r="BK28" s="172"/>
      <c r="BL28" s="172"/>
      <c r="BM28" s="172"/>
      <c r="BN28" s="172"/>
      <c r="BO28" s="173">
        <f t="shared" si="7"/>
        <v>133.4</v>
      </c>
      <c r="BP28" s="172">
        <f t="shared" si="25"/>
        <v>4.303225806451613</v>
      </c>
      <c r="BQ28" s="177" t="str">
        <f t="shared" si="8"/>
        <v>Yếu</v>
      </c>
      <c r="BR28" s="211">
        <f t="shared" si="9"/>
        <v>3</v>
      </c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3">
        <f t="shared" si="10"/>
        <v>0</v>
      </c>
      <c r="CJ28" s="172">
        <f t="shared" si="11"/>
        <v>0</v>
      </c>
      <c r="CK28" s="177" t="str">
        <f t="shared" si="12"/>
        <v>Kém</v>
      </c>
      <c r="CL28" s="172">
        <f t="shared" si="13"/>
        <v>2.1174603174603175</v>
      </c>
      <c r="CM28" s="177" t="str">
        <f t="shared" si="14"/>
        <v>Kém</v>
      </c>
      <c r="CN28" s="172">
        <f t="shared" si="15"/>
        <v>4</v>
      </c>
      <c r="CO28" s="211">
        <f t="shared" si="16"/>
        <v>12</v>
      </c>
      <c r="CP28" s="172" t="str">
        <f>IF(CL28&lt;3.95,"Thôi học",IF(CN28&lt;4.45,"Thôi học",IF(CO28&gt;=1,"Không đủ","Đủ điều kiện")))</f>
        <v>Thôi học</v>
      </c>
      <c r="CQ28" s="180"/>
      <c r="CR28" s="172"/>
      <c r="CS28" s="172"/>
      <c r="CT28" s="172"/>
      <c r="CU28" s="172"/>
      <c r="CV28" s="172"/>
      <c r="CW28" s="172">
        <f>ROUND((CQ28+CS28+CU28)/3,1)</f>
        <v>0</v>
      </c>
      <c r="CX28" s="172">
        <f>ROUND((CW28+CN28)/2,1)</f>
        <v>2</v>
      </c>
      <c r="CY28" s="178" t="str">
        <f>IF(CQ28&lt;5,"Chưa TN",IF(CS28&lt;5,"Chưa TN",IF(CU28&lt;5,"Chưa TN",IF(CX28&lt;5,"Chưa TN",IF(CX28&lt;5.95,"Trung bình",IF(CX28&lt;6.95,"TB khá",IF(CX28&lt;7.95,"Khá",IF(CX28&lt;8.95,"Giỏi","Xuất sắc"))))))))</f>
        <v>Chưa TN</v>
      </c>
    </row>
    <row r="29" spans="1:103" ht="16.5" customHeight="1">
      <c r="A29" s="81">
        <v>23</v>
      </c>
      <c r="B29" s="262" t="s">
        <v>327</v>
      </c>
      <c r="C29" s="263" t="s">
        <v>105</v>
      </c>
      <c r="D29" s="267">
        <v>33776</v>
      </c>
      <c r="E29" s="264" t="s">
        <v>72</v>
      </c>
      <c r="F29" s="265" t="s">
        <v>186</v>
      </c>
      <c r="G29" s="170"/>
      <c r="H29" s="171">
        <v>6.9</v>
      </c>
      <c r="I29" s="171"/>
      <c r="J29" s="171">
        <v>7.8</v>
      </c>
      <c r="K29" s="171"/>
      <c r="L29" s="171">
        <v>5.9</v>
      </c>
      <c r="M29" s="171"/>
      <c r="N29" s="171">
        <v>7.1</v>
      </c>
      <c r="O29" s="179"/>
      <c r="P29" s="172">
        <v>6</v>
      </c>
      <c r="Q29" s="172"/>
      <c r="R29" s="172">
        <v>8</v>
      </c>
      <c r="S29" s="172"/>
      <c r="T29" s="173">
        <f t="shared" si="19"/>
        <v>206.70000000000002</v>
      </c>
      <c r="U29" s="172">
        <f t="shared" si="28"/>
        <v>7.127586206896552</v>
      </c>
      <c r="V29" s="174" t="str">
        <f t="shared" si="1"/>
        <v>Khá</v>
      </c>
      <c r="W29" s="175">
        <f t="shared" si="20"/>
        <v>0</v>
      </c>
      <c r="X29" s="176">
        <f t="shared" si="21"/>
        <v>0</v>
      </c>
      <c r="Y29" s="171">
        <v>7.3</v>
      </c>
      <c r="Z29" s="171"/>
      <c r="AA29" s="172">
        <v>7</v>
      </c>
      <c r="AB29" s="172"/>
      <c r="AC29" s="172">
        <v>5.5</v>
      </c>
      <c r="AD29" s="172" t="s">
        <v>376</v>
      </c>
      <c r="AE29" s="172">
        <v>3.5</v>
      </c>
      <c r="AF29" s="172"/>
      <c r="AG29" s="172">
        <v>6.5</v>
      </c>
      <c r="AH29" s="172"/>
      <c r="AI29" s="172">
        <v>5.5</v>
      </c>
      <c r="AJ29" s="172">
        <v>4.5</v>
      </c>
      <c r="AK29" s="172">
        <v>7</v>
      </c>
      <c r="AL29" s="172"/>
      <c r="AM29" s="172">
        <v>6</v>
      </c>
      <c r="AN29" s="172">
        <v>3</v>
      </c>
      <c r="AO29" s="173">
        <f t="shared" si="22"/>
        <v>140.1</v>
      </c>
      <c r="AP29" s="172">
        <f t="shared" si="2"/>
        <v>6.091304347826087</v>
      </c>
      <c r="AQ29" s="174" t="str">
        <f t="shared" si="3"/>
        <v>TB khá</v>
      </c>
      <c r="AR29" s="172">
        <f>(AO29+T29)/AR$5</f>
        <v>6.6692307692307695</v>
      </c>
      <c r="AS29" s="174" t="str">
        <f t="shared" si="5"/>
        <v>TB khá</v>
      </c>
      <c r="AT29" s="175">
        <f t="shared" si="23"/>
        <v>1</v>
      </c>
      <c r="AU29" s="176">
        <f>X29+SUM((IF(Y29&gt;=5,0,$Y$5)),(IF(AA29&gt;=5,0,$AA$5)),(IF(AC29&gt;=5,0,$AC$5)),(IF(AE29&gt;=5,0,$AE$5)),(IF(AG29&gt;=5,0,$AG$5)),(IF(AI29&gt;=5,0,$AI$5)),(IF(AK29&gt;=5,0,$AK$5)),(IF(AM29&gt;=5,0,$AM$5)))</f>
        <v>3</v>
      </c>
      <c r="AV29" s="81" t="str">
        <f>IF(AR29&lt;3.95,"Thôi học",IF(AR29&lt;4.95,"Ngừng học",IF(AR29&lt;4.95,"Vớt lên lớp",IF(AU29&gt;20,"Ngừng học","Lên lớp"))))</f>
        <v>Lên lớp</v>
      </c>
      <c r="AW29" s="172">
        <v>6</v>
      </c>
      <c r="AX29" s="172"/>
      <c r="AY29" s="172">
        <v>5.6</v>
      </c>
      <c r="AZ29" s="172"/>
      <c r="BA29" s="172">
        <v>6.5</v>
      </c>
      <c r="BB29" s="172"/>
      <c r="BC29" s="172">
        <v>6</v>
      </c>
      <c r="BD29" s="172"/>
      <c r="BE29" s="172">
        <v>4.2</v>
      </c>
      <c r="BF29" s="172"/>
      <c r="BG29" s="172">
        <v>5</v>
      </c>
      <c r="BH29" s="172"/>
      <c r="BI29" s="172">
        <v>6</v>
      </c>
      <c r="BJ29" s="172"/>
      <c r="BK29" s="172"/>
      <c r="BL29" s="172"/>
      <c r="BM29" s="172"/>
      <c r="BN29" s="172"/>
      <c r="BO29" s="173">
        <f t="shared" si="7"/>
        <v>130.6</v>
      </c>
      <c r="BP29" s="172">
        <f t="shared" si="25"/>
        <v>4.212903225806452</v>
      </c>
      <c r="BQ29" s="177" t="str">
        <f t="shared" si="8"/>
        <v>Yếu</v>
      </c>
      <c r="BR29" s="211">
        <f t="shared" si="9"/>
        <v>3</v>
      </c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3">
        <f t="shared" si="10"/>
        <v>0</v>
      </c>
      <c r="CJ29" s="172">
        <f t="shared" si="11"/>
        <v>0</v>
      </c>
      <c r="CK29" s="177" t="str">
        <f t="shared" si="12"/>
        <v>Kém</v>
      </c>
      <c r="CL29" s="172">
        <f t="shared" si="13"/>
        <v>2.0730158730158728</v>
      </c>
      <c r="CM29" s="177" t="str">
        <f t="shared" si="14"/>
        <v>Kém</v>
      </c>
      <c r="CN29" s="172">
        <f t="shared" si="15"/>
        <v>4.2</v>
      </c>
      <c r="CO29" s="211">
        <f t="shared" si="16"/>
        <v>12</v>
      </c>
      <c r="CP29" s="172" t="str">
        <f>IF(CL29&lt;3.95,"Thôi học",IF(CN29&lt;4.45,"Thôi học",IF(CO29&gt;=1,"Không đủ","Đủ điều kiện")))</f>
        <v>Thôi học</v>
      </c>
      <c r="CQ29" s="180"/>
      <c r="CR29" s="172"/>
      <c r="CS29" s="172"/>
      <c r="CT29" s="172"/>
      <c r="CU29" s="172"/>
      <c r="CV29" s="172"/>
      <c r="CW29" s="172">
        <f>ROUND((CQ29+CS29+CU29)/3,1)</f>
        <v>0</v>
      </c>
      <c r="CX29" s="172">
        <f>ROUND((CW29+CN29)/2,1)</f>
        <v>2.1</v>
      </c>
      <c r="CY29" s="178" t="str">
        <f>IF(CQ29&lt;5,"Chưa TN",IF(CS29&lt;5,"Chưa TN",IF(CU29&lt;5,"Chưa TN",IF(CX29&lt;5,"Chưa TN",IF(CX29&lt;5.95,"Trung bình",IF(CX29&lt;6.95,"TB khá",IF(CX29&lt;7.95,"Khá",IF(CX29&lt;8.95,"Giỏi","Xuất sắc"))))))))</f>
        <v>Chưa TN</v>
      </c>
    </row>
    <row r="30" spans="1:103" ht="16.5" customHeight="1">
      <c r="A30" s="81">
        <v>24</v>
      </c>
      <c r="B30" s="262" t="s">
        <v>255</v>
      </c>
      <c r="C30" s="263" t="s">
        <v>101</v>
      </c>
      <c r="D30" s="267">
        <v>33909</v>
      </c>
      <c r="E30" s="264" t="s">
        <v>72</v>
      </c>
      <c r="F30" s="265"/>
      <c r="G30" s="170"/>
      <c r="H30" s="171">
        <v>5</v>
      </c>
      <c r="I30" s="171"/>
      <c r="J30" s="171"/>
      <c r="K30" s="171"/>
      <c r="L30" s="171"/>
      <c r="M30" s="171"/>
      <c r="N30" s="171">
        <v>5</v>
      </c>
      <c r="O30" s="179"/>
      <c r="P30" s="172"/>
      <c r="Q30" s="172"/>
      <c r="R30" s="172">
        <v>6</v>
      </c>
      <c r="S30" s="172"/>
      <c r="T30" s="173">
        <f>R30*R$5+P30*P$5+N30*N$5+L30*L$5+J30*J$5+H30*H$5</f>
        <v>75</v>
      </c>
      <c r="U30" s="172">
        <f t="shared" si="28"/>
        <v>2.586206896551724</v>
      </c>
      <c r="V30" s="174" t="str">
        <f t="shared" si="1"/>
        <v>Kém</v>
      </c>
      <c r="W30" s="175">
        <f>SUM((IF(H30&gt;=5,0,1)),(IF(J30&gt;=5,0,1)),(IF(L30&gt;=5,0,1)),(IF(N30&gt;=5,0,1)),(IF(P30&gt;=5,0,1)),(IF(R30&gt;=5,0,1)))</f>
        <v>3</v>
      </c>
      <c r="X30" s="176">
        <f>SUM((IF(H30&gt;=5,0,$H$5)),(IF(J30&gt;=5,0,$J$5)),(IF(L30&gt;=5,0,$L$5)),(IF(N30&gt;=5,0,$N$5)),(IF(P30&gt;=5,0,$P$5)),(IF(R30&gt;=5,0,$R$5)))</f>
        <v>15</v>
      </c>
      <c r="Y30" s="171">
        <v>5</v>
      </c>
      <c r="Z30" s="171"/>
      <c r="AA30" s="172"/>
      <c r="AB30" s="172"/>
      <c r="AC30" s="172"/>
      <c r="AD30" s="172"/>
      <c r="AE30" s="172">
        <v>5</v>
      </c>
      <c r="AF30" s="172"/>
      <c r="AG30" s="172"/>
      <c r="AH30" s="172"/>
      <c r="AI30" s="172">
        <v>5</v>
      </c>
      <c r="AJ30" s="172"/>
      <c r="AK30" s="172">
        <v>6</v>
      </c>
      <c r="AL30" s="172"/>
      <c r="AM30" s="172"/>
      <c r="AN30" s="172"/>
      <c r="AO30" s="173">
        <f>AM30*AM$5+AK30*AK$5+AI30*AI$5+AG30*AG$5+AE30*AE$5+AC30*AC$5+AA30*AA$5+Y30*Y$5</f>
        <v>64</v>
      </c>
      <c r="AP30" s="172">
        <f t="shared" si="2"/>
        <v>2.782608695652174</v>
      </c>
      <c r="AQ30" s="174" t="str">
        <f t="shared" si="3"/>
        <v>Kém</v>
      </c>
      <c r="AR30" s="172">
        <f>(AO30+T30)/AR$5</f>
        <v>2.673076923076923</v>
      </c>
      <c r="AS30" s="174" t="str">
        <f t="shared" si="5"/>
        <v>Kém</v>
      </c>
      <c r="AT30" s="175">
        <f>W30+SUM((IF(Y30&gt;=5,0,1)),(IF(AA30&gt;=5,0,1)),(IF(AC30&gt;=5,0,1)),(IF(AE30&gt;=5,0,1)),(IF(AG30&gt;=5,0,1)),(IF(AI30&gt;=5,0,1)),(IF(AK30&gt;=5,0,1)),(IF(AM30&gt;=5,0,1)))</f>
        <v>7</v>
      </c>
      <c r="AU30" s="176">
        <f>X30+SUM((IF(Y30&gt;=5,0,$Y$5)),(IF(AA30&gt;=5,0,$AA$5)),(IF(AC30&gt;=5,0,$AC$5)),(IF(AE30&gt;=5,0,$AE$5)),(IF(AG30&gt;=5,0,$AG$5)),(IF(AI30&gt;=5,0,$AI$5)),(IF(AK30&gt;=5,0,$AK$5)),(IF(AM30&gt;=5,0,$AM$5)))</f>
        <v>26</v>
      </c>
      <c r="AV30" s="81" t="str">
        <f>IF(AR30&lt;3.95,"Thôi học",IF(AR30&lt;4.95,"Ngừng học",IF(AR30&lt;4.95,"Vớt lên lớp",IF(AU30&gt;20,"Ngừng học","Lên lớp"))))</f>
        <v>Thôi học</v>
      </c>
      <c r="AW30" s="172"/>
      <c r="AX30" s="172"/>
      <c r="AY30" s="172">
        <v>5</v>
      </c>
      <c r="AZ30" s="172"/>
      <c r="BA30" s="172">
        <v>6</v>
      </c>
      <c r="BB30" s="172"/>
      <c r="BC30" s="172">
        <v>5</v>
      </c>
      <c r="BD30" s="172"/>
      <c r="BE30" s="172">
        <v>5</v>
      </c>
      <c r="BF30" s="172"/>
      <c r="BG30" s="172">
        <v>7</v>
      </c>
      <c r="BH30" s="172"/>
      <c r="BI30" s="172">
        <v>5</v>
      </c>
      <c r="BJ30" s="172"/>
      <c r="BK30" s="172">
        <v>5</v>
      </c>
      <c r="BL30" s="172"/>
      <c r="BM30" s="172"/>
      <c r="BN30" s="172"/>
      <c r="BO30" s="173">
        <f t="shared" si="7"/>
        <v>140</v>
      </c>
      <c r="BP30" s="172">
        <f t="shared" si="25"/>
        <v>4.516129032258065</v>
      </c>
      <c r="BQ30" s="177" t="str">
        <f t="shared" si="8"/>
        <v>Yếu</v>
      </c>
      <c r="BR30" s="211">
        <f t="shared" si="9"/>
        <v>2</v>
      </c>
      <c r="BS30" s="172">
        <v>5</v>
      </c>
      <c r="BT30" s="172"/>
      <c r="BU30" s="172"/>
      <c r="BV30" s="172"/>
      <c r="BW30" s="172"/>
      <c r="BX30" s="172"/>
      <c r="BY30" s="172"/>
      <c r="BZ30" s="172"/>
      <c r="CA30" s="172">
        <v>5</v>
      </c>
      <c r="CB30" s="172"/>
      <c r="CC30" s="172"/>
      <c r="CD30" s="172"/>
      <c r="CE30" s="172"/>
      <c r="CF30" s="172"/>
      <c r="CG30" s="172"/>
      <c r="CH30" s="172"/>
      <c r="CI30" s="173"/>
      <c r="CJ30" s="172"/>
      <c r="CK30" s="177"/>
      <c r="CL30" s="172"/>
      <c r="CM30" s="177"/>
      <c r="CN30" s="172"/>
      <c r="CO30" s="211"/>
      <c r="CP30" s="172"/>
      <c r="CQ30" s="180"/>
      <c r="CR30" s="172"/>
      <c r="CS30" s="172"/>
      <c r="CT30" s="172"/>
      <c r="CU30" s="172"/>
      <c r="CV30" s="172"/>
      <c r="CW30" s="172"/>
      <c r="CX30" s="172"/>
      <c r="CY30" s="178"/>
    </row>
    <row r="31" spans="1:103" ht="16.5" customHeight="1">
      <c r="A31" s="57"/>
      <c r="B31" s="268"/>
      <c r="C31" s="186"/>
      <c r="D31" s="269"/>
      <c r="E31" s="107"/>
      <c r="F31" s="107"/>
      <c r="G31" s="107"/>
      <c r="H31" s="108"/>
      <c r="I31" s="108"/>
      <c r="J31" s="108"/>
      <c r="K31" s="108"/>
      <c r="L31" s="108"/>
      <c r="M31" s="108"/>
      <c r="N31" s="108"/>
      <c r="O31" s="108"/>
      <c r="P31" s="59"/>
      <c r="Q31" s="59"/>
      <c r="R31" s="59"/>
      <c r="S31" s="59"/>
      <c r="T31" s="60"/>
      <c r="U31" s="59"/>
      <c r="V31" s="59"/>
      <c r="W31" s="215"/>
      <c r="X31" s="219"/>
      <c r="Y31" s="108"/>
      <c r="Z31" s="108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61"/>
      <c r="AN31" s="61"/>
      <c r="AO31" s="60"/>
      <c r="AP31" s="59"/>
      <c r="AQ31" s="59"/>
      <c r="AR31" s="61"/>
      <c r="AS31" s="61"/>
      <c r="AT31" s="216"/>
      <c r="AU31" s="221"/>
      <c r="AV31" s="61"/>
      <c r="AW31" s="61"/>
      <c r="AX31" s="61"/>
      <c r="AY31" s="59"/>
      <c r="AZ31" s="59"/>
      <c r="BA31" s="61"/>
      <c r="BB31" s="61"/>
      <c r="BC31" s="61"/>
      <c r="BD31" s="61"/>
      <c r="BE31" s="61"/>
      <c r="BF31" s="61"/>
      <c r="BG31" s="59"/>
      <c r="BH31" s="59"/>
      <c r="BI31" s="61"/>
      <c r="BJ31" s="61"/>
      <c r="BK31" s="61"/>
      <c r="BL31" s="61"/>
      <c r="BM31" s="61"/>
      <c r="BN31" s="61"/>
      <c r="BO31" s="61"/>
      <c r="BP31" s="61"/>
      <c r="BQ31" s="61"/>
      <c r="BR31" s="222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222"/>
      <c r="CP31" s="61"/>
      <c r="CQ31" s="61"/>
      <c r="CR31" s="61"/>
      <c r="CS31" s="61"/>
      <c r="CT31" s="61"/>
      <c r="CU31" s="61"/>
      <c r="CV31" s="61"/>
      <c r="CW31" s="61"/>
      <c r="CX31" s="61"/>
      <c r="CY31" s="61"/>
    </row>
    <row r="32" ht="15.75"/>
    <row r="33" spans="2:48" ht="15.75">
      <c r="B33" s="71" t="s">
        <v>90</v>
      </c>
      <c r="C33" s="111"/>
      <c r="V33" s="67">
        <f>COUNTIF(V7:V31,"Khá")</f>
        <v>4</v>
      </c>
      <c r="AS33" s="67">
        <f>COUNTIF(AS7:AS31,"Khá")</f>
        <v>2</v>
      </c>
      <c r="AU33" s="73" t="s">
        <v>91</v>
      </c>
      <c r="AV33" s="6">
        <f>COUNTIF(AV7:AV26,"Lên lớp")</f>
        <v>20</v>
      </c>
    </row>
    <row r="34" spans="2:48" ht="15.75">
      <c r="B34" s="2" t="s">
        <v>92</v>
      </c>
      <c r="V34" s="67">
        <f>COUNTIF(V7:V31,"TB khá")</f>
        <v>16</v>
      </c>
      <c r="AS34" s="67">
        <f>COUNTIF(AS7:AS31,"TB khá")</f>
        <v>14</v>
      </c>
      <c r="AU34" s="73" t="s">
        <v>93</v>
      </c>
      <c r="AV34" s="6">
        <f>COUNTIF(AV7:AV26,"Đề nghị vớt lên lớp")</f>
        <v>0</v>
      </c>
    </row>
    <row r="35" spans="2:48" ht="15.75">
      <c r="B35" s="2" t="s">
        <v>94</v>
      </c>
      <c r="V35" s="67">
        <f>COUNTIF(V7:V31,"Trung bình")</f>
        <v>3</v>
      </c>
      <c r="AS35" s="67">
        <f>COUNTIF(AS7:AS31,"Trung bình")</f>
        <v>7</v>
      </c>
      <c r="AU35" s="73" t="s">
        <v>95</v>
      </c>
      <c r="AV35" s="6">
        <f>COUNTIF(AV7:AV26,"Ngừng học")</f>
        <v>0</v>
      </c>
    </row>
    <row r="36" spans="2:48" ht="15.75">
      <c r="B36" s="71" t="s">
        <v>96</v>
      </c>
      <c r="V36" s="67">
        <f>COUNTIF(V7:V31,"Yếu")</f>
        <v>0</v>
      </c>
      <c r="AS36" s="67">
        <f>COUNTIF(AS7:AS31,"Yếu")</f>
        <v>0</v>
      </c>
      <c r="AU36" s="73" t="s">
        <v>97</v>
      </c>
      <c r="AV36" s="6">
        <f>COUNTIF(AV7:AV26,"Thôi học")</f>
        <v>0</v>
      </c>
    </row>
    <row r="37" spans="2:48" ht="15.75">
      <c r="B37" s="71" t="s">
        <v>98</v>
      </c>
      <c r="V37" s="67">
        <f>COUNTIF(V7:V31,"Kém")</f>
        <v>1</v>
      </c>
      <c r="AS37" s="67">
        <f>COUNTIF(AS7:AS31,"Kém")</f>
        <v>1</v>
      </c>
      <c r="AU37" s="73"/>
      <c r="AV37" s="2"/>
    </row>
    <row r="38" spans="2:48" ht="15.75">
      <c r="B38" s="71" t="s">
        <v>99</v>
      </c>
      <c r="V38" s="82">
        <f>SUM(V33:V37)</f>
        <v>24</v>
      </c>
      <c r="AS38" s="82">
        <f>SUM(AS33:AS37)</f>
        <v>24</v>
      </c>
      <c r="AU38" s="73"/>
      <c r="AV38" s="2">
        <f>SUM(AV33:AV37)</f>
        <v>20</v>
      </c>
    </row>
    <row r="39" ht="15.75"/>
    <row r="40" spans="1:103" ht="16.5" customHeight="1">
      <c r="A40" s="81">
        <v>9</v>
      </c>
      <c r="B40" s="262" t="s">
        <v>79</v>
      </c>
      <c r="C40" s="263" t="s">
        <v>199</v>
      </c>
      <c r="D40" s="267">
        <v>33598</v>
      </c>
      <c r="E40" s="264" t="s">
        <v>72</v>
      </c>
      <c r="F40" s="265" t="s">
        <v>186</v>
      </c>
      <c r="G40" s="170" t="s">
        <v>71</v>
      </c>
      <c r="H40" s="171"/>
      <c r="I40" s="171" t="s">
        <v>337</v>
      </c>
      <c r="J40" s="171"/>
      <c r="K40" s="171" t="s">
        <v>337</v>
      </c>
      <c r="L40" s="171">
        <v>1.2</v>
      </c>
      <c r="M40" s="171"/>
      <c r="N40" s="171"/>
      <c r="O40" s="179"/>
      <c r="P40" s="172"/>
      <c r="Q40" s="172" t="s">
        <v>337</v>
      </c>
      <c r="R40" s="172"/>
      <c r="S40" s="172" t="s">
        <v>337</v>
      </c>
      <c r="T40" s="173">
        <f aca="true" t="shared" si="29" ref="T40:T46">R40*R$5+P40*P$5+N40*N$5+L40*L$5+J40*J$5+H40*H$5</f>
        <v>4.8</v>
      </c>
      <c r="U40" s="172">
        <f aca="true" t="shared" si="30" ref="U40:U46">T40/T$5</f>
        <v>0.16551724137931034</v>
      </c>
      <c r="V40" s="174" t="str">
        <f aca="true" t="shared" si="31" ref="V40:V46">IF(U40&gt;=8.95,"Xuất sắc",IF(U40&gt;=7.95,"Giỏi",IF(U40&gt;=6.95,"Khá",IF(U40&gt;=5.95,"TB khá",IF(U40&gt;=4.95,"Trung bình",IF(U40&gt;=3.95,"Yếu",IF(U40&lt;3.95,"Kém")))))))</f>
        <v>Kém</v>
      </c>
      <c r="W40" s="175">
        <f aca="true" t="shared" si="32" ref="W40:W46">SUM((IF(H40&gt;=5,0,1)),(IF(J40&gt;=5,0,1)),(IF(L40&gt;=5,0,1)),(IF(N40&gt;=5,0,1)),(IF(P40&gt;=5,0,1)),(IF(R40&gt;=5,0,1)))</f>
        <v>6</v>
      </c>
      <c r="X40" s="176">
        <f aca="true" t="shared" si="33" ref="X40:X46">SUM((IF(H40&gt;=5,0,$H$5)),(IF(J40&gt;=5,0,$J$5)),(IF(L40&gt;=5,0,$L$5)),(IF(N40&gt;=5,0,$N$5)),(IF(P40&gt;=5,0,$P$5)),(IF(R40&gt;=5,0,$R$5)))</f>
        <v>29</v>
      </c>
      <c r="Y40" s="171"/>
      <c r="Z40" s="171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3">
        <f aca="true" t="shared" si="34" ref="AO40:AO46">AM40*AM$5+AK40*AK$5+AI40*AI$5+AG40*AG$5+AE40*AE$5+AC40*AC$5+AA40*AA$5+Y40*Y$5</f>
        <v>0</v>
      </c>
      <c r="AP40" s="172">
        <f aca="true" t="shared" si="35" ref="AP40:AP46">AO40/AO$5</f>
        <v>0</v>
      </c>
      <c r="AQ40" s="172"/>
      <c r="AR40" s="172">
        <f aca="true" t="shared" si="36" ref="AR40:AR46">(AO40+T40)/AR$5</f>
        <v>0.0923076923076923</v>
      </c>
      <c r="AS40" s="174" t="str">
        <f aca="true" t="shared" si="37" ref="AS40:AS46">IF(AR40&gt;=8.95,"Xuất sắc",IF(AR40&gt;=7.95,"Giỏi",IF(AR40&gt;=6.95,"Khá",IF(AR40&gt;=5.95,"TB khá",IF(AR40&gt;=4.95,"Trung bình",IF(AR40&gt;=3.95,"Yếu",IF(AR40&lt;3.95,"Kém")))))))</f>
        <v>Kém</v>
      </c>
      <c r="AT40" s="175">
        <f aca="true" t="shared" si="38" ref="AT40:AT46">W40+SUM((IF(Y40&gt;=5,0,1)),(IF(AA40&gt;=5,0,1)),(IF(AC40&gt;=5,0,1)),(IF(AE40&gt;=5,0,1)),(IF(AG40&gt;=5,0,1)),(IF(AI40&gt;=5,0,1)),(IF(AK40&gt;=5,0,1)),(IF(AM40&gt;=5,0,1)))</f>
        <v>14</v>
      </c>
      <c r="AU40" s="176">
        <f aca="true" t="shared" si="39" ref="AU40:AU46">X40+SUM((IF(Y40&gt;=5,0,$Y$5)),(IF(AA40&gt;=5,0,$AA$5)),(IF(AC40&gt;=5,0,$AC$5)),(IF(AE40&gt;=5,0,$AE$5)),(IF(AG40&gt;=5,0,$AG$5)),(IF(AI40&gt;=5,0,$AI$5)),(IF(AK40&gt;=5,0,$AK$5)),(IF(AM40&gt;=5,0,$AM$5)))</f>
        <v>52</v>
      </c>
      <c r="AV40" s="81" t="str">
        <f aca="true" t="shared" si="40" ref="AV40:AV46">IF(AR40&lt;3.95,"Thôi học",IF(AR40&lt;4.95,"Ngừng học",IF(AR40&lt;4.95,"Vớt lên lớp",IF(AU40&gt;20,"Ngừng học","Lên lớp"))))</f>
        <v>Thôi học</v>
      </c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3">
        <f aca="true" t="shared" si="41" ref="BO40:BO49">BM40*BM$5+BK40*BK$5+BI40*BI$5+BG40*BG$5+BE40*BE$5+BC40*BC$5+BA40*BA$5+AY40*AY$5+AW40*AW$5</f>
        <v>0</v>
      </c>
      <c r="BP40" s="172">
        <f aca="true" t="shared" si="42" ref="BP40:BP46">BO40/BO$5</f>
        <v>0</v>
      </c>
      <c r="BQ40" s="177" t="str">
        <f aca="true" t="shared" si="43" ref="BQ40:BQ46">IF(BP40&gt;=8.95,"Xuất sắc",IF(BP40&gt;=7.95,"Giỏi",IF(BP40&gt;=6.95,"Khá",IF(BP40&gt;=5.95,"TB khá",IF(BP40&gt;=4.95,"Trung bình",IF(BP40&gt;=3.95,"Yếu",IF(BP40&lt;3.95,"Kém")))))))</f>
        <v>Kém</v>
      </c>
      <c r="BR40" s="211">
        <f aca="true" t="shared" si="44" ref="BR40:BR49">SUM((IF(AW40&gt;=5,0,1)),(IF(AY40&gt;=5,0,1)),(IF(BA40&gt;=5,0,1)),(IF(BC40&gt;=5,0,1)),(IF(BE40&gt;=5,0,1)),(IF(BG40&gt;=5,0,1)),(IF(BI40&gt;=5,0,1)),(IF(BK40&gt;=5,0,1)),(IF(BM40&gt;=5,0,1)))</f>
        <v>9</v>
      </c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3"/>
      <c r="CD40" s="172"/>
      <c r="CE40" s="172"/>
      <c r="CF40" s="172"/>
      <c r="CG40" s="172"/>
      <c r="CH40" s="172"/>
      <c r="CI40" s="173">
        <f aca="true" t="shared" si="45" ref="CI40:CI49">CG40*CG$5+CE40*CE$5+CC40*CC$5+CA40*CA$5+BY40*BY$5+BW40*BW$5+BU40*BU$5+BS40*BS$5</f>
        <v>0</v>
      </c>
      <c r="CJ40" s="172">
        <f aca="true" t="shared" si="46" ref="CJ40:CJ46">CI40/CI$5</f>
        <v>0</v>
      </c>
      <c r="CK40" s="177" t="str">
        <f aca="true" t="shared" si="47" ref="CK40:CK46">IF(CJ40&gt;=8.95,"Xuất sắc",IF(CJ40&gt;=7.95,"Giỏi",IF(CJ40&gt;=6.95,"Khá",IF(CJ40&gt;=5.95,"TB khá",IF(CJ40&gt;=4.95,"Trung bình",IF(CJ40&gt;=3.95,"Yếu",IF(CJ40&lt;3.95,"Kém")))))))</f>
        <v>Kém</v>
      </c>
      <c r="CL40" s="172">
        <f aca="true" t="shared" si="48" ref="CL40:CL49">(CI40+BO40)/CL$5</f>
        <v>0</v>
      </c>
      <c r="CM40" s="177" t="str">
        <f aca="true" t="shared" si="49" ref="CM40:CM46">IF(CL40&gt;=8.95,"Xuất sắc",IF(CL40&gt;=7.95,"Giỏi",IF(CL40&gt;=6.95,"Khá",IF(CL40&gt;=5.95,"TB khá",IF(CL40&gt;=4.95,"Trung bình",IF(CL40&gt;=3.95,"Yếu",IF(CL40&lt;3.95,"Kém")))))))</f>
        <v>Kém</v>
      </c>
      <c r="CN40" s="172">
        <f aca="true" t="shared" si="50" ref="CN40:CN49">ROUND((CI40+BO40+AO40+T40)/CN$5,1)</f>
        <v>0</v>
      </c>
      <c r="CO40" s="211">
        <f aca="true" t="shared" si="51" ref="CO40:CO49">AT40+BR40+SUM((IF(BS40&gt;=5,0,1)),(IF(BU40&gt;=5,0,1)),(IF(BW40&gt;=5,0,1)),(IF(BY40&gt;=5,0,1)),(IF(CA40&gt;=5,0,1)),(IF(CC40&gt;=5,0,1)),(IF(CE40&gt;=5,0,1)),(IF(CG40&gt;=5,0,1)))</f>
        <v>31</v>
      </c>
      <c r="CP40" s="172" t="str">
        <f aca="true" t="shared" si="52" ref="CP40:CP46">IF(CL40&lt;3.95,"Thôi học",IF(CN40&lt;4.45,"Thôi học",IF(CO40&gt;=1,"Không đủ","Đủ điều kiện")))</f>
        <v>Thôi học</v>
      </c>
      <c r="CQ40" s="180"/>
      <c r="CR40" s="172"/>
      <c r="CS40" s="172"/>
      <c r="CT40" s="172"/>
      <c r="CU40" s="172"/>
      <c r="CV40" s="172"/>
      <c r="CW40" s="172">
        <f aca="true" t="shared" si="53" ref="CW40:CW46">ROUND((CQ40+CS40+CU40)/3,1)</f>
        <v>0</v>
      </c>
      <c r="CX40" s="172">
        <f aca="true" t="shared" si="54" ref="CX40:CX46">ROUND((CW40+CN40)/2,1)</f>
        <v>0</v>
      </c>
      <c r="CY40" s="178" t="str">
        <f aca="true" t="shared" si="55" ref="CY40:CY46">IF(CQ40&lt;5,"Chưa TN",IF(CS40&lt;5,"Chưa TN",IF(CU40&lt;5,"Chưa TN",IF(CX40&lt;5,"Chưa TN",IF(CX40&lt;5.95,"Trung bình",IF(CX40&lt;6.95,"TB khá",IF(CX40&lt;7.95,"Khá",IF(CX40&lt;8.95,"Giỏi","Xuất sắc"))))))))</f>
        <v>Chưa TN</v>
      </c>
    </row>
    <row r="41" spans="1:103" ht="16.5" customHeight="1">
      <c r="A41" s="81">
        <v>13</v>
      </c>
      <c r="B41" s="262" t="s">
        <v>297</v>
      </c>
      <c r="C41" s="263" t="s">
        <v>298</v>
      </c>
      <c r="D41" s="267">
        <v>34525</v>
      </c>
      <c r="E41" s="264" t="s">
        <v>72</v>
      </c>
      <c r="F41" s="265" t="s">
        <v>186</v>
      </c>
      <c r="G41" s="170" t="s">
        <v>71</v>
      </c>
      <c r="H41" s="171"/>
      <c r="I41" s="171" t="s">
        <v>337</v>
      </c>
      <c r="J41" s="171"/>
      <c r="K41" s="171" t="s">
        <v>337</v>
      </c>
      <c r="L41" s="171"/>
      <c r="M41" s="171" t="s">
        <v>335</v>
      </c>
      <c r="N41" s="171"/>
      <c r="O41" s="179"/>
      <c r="P41" s="172"/>
      <c r="Q41" s="172" t="s">
        <v>337</v>
      </c>
      <c r="R41" s="172"/>
      <c r="S41" s="172" t="s">
        <v>337</v>
      </c>
      <c r="T41" s="173">
        <f t="shared" si="29"/>
        <v>0</v>
      </c>
      <c r="U41" s="172">
        <f t="shared" si="30"/>
        <v>0</v>
      </c>
      <c r="V41" s="174" t="str">
        <f t="shared" si="31"/>
        <v>Kém</v>
      </c>
      <c r="W41" s="175">
        <f t="shared" si="32"/>
        <v>6</v>
      </c>
      <c r="X41" s="176">
        <f t="shared" si="33"/>
        <v>29</v>
      </c>
      <c r="Y41" s="171"/>
      <c r="Z41" s="171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3">
        <f t="shared" si="34"/>
        <v>0</v>
      </c>
      <c r="AP41" s="172">
        <f t="shared" si="35"/>
        <v>0</v>
      </c>
      <c r="AQ41" s="172"/>
      <c r="AR41" s="172">
        <f t="shared" si="36"/>
        <v>0</v>
      </c>
      <c r="AS41" s="174" t="str">
        <f t="shared" si="37"/>
        <v>Kém</v>
      </c>
      <c r="AT41" s="175">
        <f t="shared" si="38"/>
        <v>14</v>
      </c>
      <c r="AU41" s="176">
        <f t="shared" si="39"/>
        <v>52</v>
      </c>
      <c r="AV41" s="81" t="str">
        <f t="shared" si="40"/>
        <v>Thôi học</v>
      </c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3">
        <f t="shared" si="41"/>
        <v>0</v>
      </c>
      <c r="BP41" s="172">
        <f t="shared" si="42"/>
        <v>0</v>
      </c>
      <c r="BQ41" s="177" t="str">
        <f t="shared" si="43"/>
        <v>Kém</v>
      </c>
      <c r="BR41" s="211">
        <f t="shared" si="44"/>
        <v>9</v>
      </c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3"/>
      <c r="CD41" s="172"/>
      <c r="CE41" s="172"/>
      <c r="CF41" s="172"/>
      <c r="CG41" s="172"/>
      <c r="CH41" s="172"/>
      <c r="CI41" s="173">
        <f t="shared" si="45"/>
        <v>0</v>
      </c>
      <c r="CJ41" s="172">
        <f t="shared" si="46"/>
        <v>0</v>
      </c>
      <c r="CK41" s="177" t="str">
        <f t="shared" si="47"/>
        <v>Kém</v>
      </c>
      <c r="CL41" s="172">
        <f t="shared" si="48"/>
        <v>0</v>
      </c>
      <c r="CM41" s="177" t="str">
        <f t="shared" si="49"/>
        <v>Kém</v>
      </c>
      <c r="CN41" s="172">
        <f t="shared" si="50"/>
        <v>0</v>
      </c>
      <c r="CO41" s="211">
        <f t="shared" si="51"/>
        <v>31</v>
      </c>
      <c r="CP41" s="172" t="str">
        <f t="shared" si="52"/>
        <v>Thôi học</v>
      </c>
      <c r="CQ41" s="180"/>
      <c r="CR41" s="172"/>
      <c r="CS41" s="172"/>
      <c r="CT41" s="172"/>
      <c r="CU41" s="172"/>
      <c r="CV41" s="172"/>
      <c r="CW41" s="172">
        <f t="shared" si="53"/>
        <v>0</v>
      </c>
      <c r="CX41" s="172">
        <f t="shared" si="54"/>
        <v>0</v>
      </c>
      <c r="CY41" s="178" t="str">
        <f t="shared" si="55"/>
        <v>Chưa TN</v>
      </c>
    </row>
    <row r="42" spans="1:103" ht="16.5" customHeight="1">
      <c r="A42" s="81">
        <v>21</v>
      </c>
      <c r="B42" s="240" t="s">
        <v>305</v>
      </c>
      <c r="C42" s="241" t="s">
        <v>306</v>
      </c>
      <c r="D42" s="252">
        <v>33521</v>
      </c>
      <c r="E42" s="242" t="s">
        <v>69</v>
      </c>
      <c r="F42" s="243" t="s">
        <v>218</v>
      </c>
      <c r="G42" s="170"/>
      <c r="H42" s="171"/>
      <c r="I42" s="171" t="s">
        <v>337</v>
      </c>
      <c r="J42" s="171"/>
      <c r="K42" s="171"/>
      <c r="L42" s="171"/>
      <c r="M42" s="171" t="s">
        <v>335</v>
      </c>
      <c r="N42" s="171"/>
      <c r="O42" s="179"/>
      <c r="P42" s="172"/>
      <c r="Q42" s="172" t="s">
        <v>337</v>
      </c>
      <c r="R42" s="172"/>
      <c r="S42" s="172" t="s">
        <v>337</v>
      </c>
      <c r="T42" s="173">
        <f t="shared" si="29"/>
        <v>0</v>
      </c>
      <c r="U42" s="172">
        <f t="shared" si="30"/>
        <v>0</v>
      </c>
      <c r="V42" s="174" t="str">
        <f t="shared" si="31"/>
        <v>Kém</v>
      </c>
      <c r="W42" s="175">
        <f t="shared" si="32"/>
        <v>6</v>
      </c>
      <c r="X42" s="176">
        <f t="shared" si="33"/>
        <v>29</v>
      </c>
      <c r="Y42" s="171"/>
      <c r="Z42" s="171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3">
        <f t="shared" si="34"/>
        <v>0</v>
      </c>
      <c r="AP42" s="172">
        <f t="shared" si="35"/>
        <v>0</v>
      </c>
      <c r="AQ42" s="172"/>
      <c r="AR42" s="172">
        <f t="shared" si="36"/>
        <v>0</v>
      </c>
      <c r="AS42" s="174" t="str">
        <f t="shared" si="37"/>
        <v>Kém</v>
      </c>
      <c r="AT42" s="175">
        <f t="shared" si="38"/>
        <v>14</v>
      </c>
      <c r="AU42" s="176">
        <f t="shared" si="39"/>
        <v>52</v>
      </c>
      <c r="AV42" s="81" t="str">
        <f t="shared" si="40"/>
        <v>Thôi học</v>
      </c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3">
        <f t="shared" si="41"/>
        <v>0</v>
      </c>
      <c r="BP42" s="172">
        <f t="shared" si="42"/>
        <v>0</v>
      </c>
      <c r="BQ42" s="177" t="str">
        <f t="shared" si="43"/>
        <v>Kém</v>
      </c>
      <c r="BR42" s="211">
        <f t="shared" si="44"/>
        <v>9</v>
      </c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3"/>
      <c r="CD42" s="172"/>
      <c r="CE42" s="172"/>
      <c r="CF42" s="172"/>
      <c r="CG42" s="172"/>
      <c r="CH42" s="172"/>
      <c r="CI42" s="173">
        <f t="shared" si="45"/>
        <v>0</v>
      </c>
      <c r="CJ42" s="172">
        <f t="shared" si="46"/>
        <v>0</v>
      </c>
      <c r="CK42" s="177" t="str">
        <f t="shared" si="47"/>
        <v>Kém</v>
      </c>
      <c r="CL42" s="172">
        <f t="shared" si="48"/>
        <v>0</v>
      </c>
      <c r="CM42" s="177" t="str">
        <f t="shared" si="49"/>
        <v>Kém</v>
      </c>
      <c r="CN42" s="172">
        <f t="shared" si="50"/>
        <v>0</v>
      </c>
      <c r="CO42" s="211">
        <f t="shared" si="51"/>
        <v>31</v>
      </c>
      <c r="CP42" s="172" t="str">
        <f t="shared" si="52"/>
        <v>Thôi học</v>
      </c>
      <c r="CQ42" s="180"/>
      <c r="CR42" s="172"/>
      <c r="CS42" s="172"/>
      <c r="CT42" s="172"/>
      <c r="CU42" s="172"/>
      <c r="CV42" s="172"/>
      <c r="CW42" s="172">
        <f t="shared" si="53"/>
        <v>0</v>
      </c>
      <c r="CX42" s="172">
        <f t="shared" si="54"/>
        <v>0</v>
      </c>
      <c r="CY42" s="178" t="str">
        <f t="shared" si="55"/>
        <v>Chưa TN</v>
      </c>
    </row>
    <row r="43" spans="1:103" ht="16.5" customHeight="1">
      <c r="A43" s="81">
        <v>30</v>
      </c>
      <c r="B43" s="262" t="s">
        <v>316</v>
      </c>
      <c r="C43" s="263" t="s">
        <v>153</v>
      </c>
      <c r="D43" s="267">
        <v>34505</v>
      </c>
      <c r="E43" s="264" t="s">
        <v>69</v>
      </c>
      <c r="F43" s="265" t="s">
        <v>218</v>
      </c>
      <c r="G43" s="170"/>
      <c r="H43" s="171"/>
      <c r="I43" s="171" t="s">
        <v>337</v>
      </c>
      <c r="J43" s="171"/>
      <c r="K43" s="171" t="s">
        <v>335</v>
      </c>
      <c r="L43" s="171"/>
      <c r="M43" s="172" t="s">
        <v>335</v>
      </c>
      <c r="N43" s="172"/>
      <c r="O43" s="172"/>
      <c r="P43" s="172"/>
      <c r="Q43" s="172" t="s">
        <v>335</v>
      </c>
      <c r="R43" s="172"/>
      <c r="S43" s="172" t="s">
        <v>337</v>
      </c>
      <c r="T43" s="173">
        <f t="shared" si="29"/>
        <v>0</v>
      </c>
      <c r="U43" s="172">
        <f t="shared" si="30"/>
        <v>0</v>
      </c>
      <c r="V43" s="174" t="str">
        <f t="shared" si="31"/>
        <v>Kém</v>
      </c>
      <c r="W43" s="175">
        <f t="shared" si="32"/>
        <v>6</v>
      </c>
      <c r="X43" s="176">
        <f t="shared" si="33"/>
        <v>29</v>
      </c>
      <c r="Y43" s="171"/>
      <c r="Z43" s="171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3">
        <f t="shared" si="34"/>
        <v>0</v>
      </c>
      <c r="AP43" s="172">
        <f t="shared" si="35"/>
        <v>0</v>
      </c>
      <c r="AQ43" s="172"/>
      <c r="AR43" s="172">
        <f t="shared" si="36"/>
        <v>0</v>
      </c>
      <c r="AS43" s="174" t="str">
        <f t="shared" si="37"/>
        <v>Kém</v>
      </c>
      <c r="AT43" s="175">
        <f t="shared" si="38"/>
        <v>14</v>
      </c>
      <c r="AU43" s="176">
        <f t="shared" si="39"/>
        <v>52</v>
      </c>
      <c r="AV43" s="81" t="str">
        <f t="shared" si="40"/>
        <v>Thôi học</v>
      </c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3">
        <f t="shared" si="41"/>
        <v>0</v>
      </c>
      <c r="BP43" s="172">
        <f t="shared" si="42"/>
        <v>0</v>
      </c>
      <c r="BQ43" s="177" t="str">
        <f t="shared" si="43"/>
        <v>Kém</v>
      </c>
      <c r="BR43" s="211">
        <f t="shared" si="44"/>
        <v>9</v>
      </c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3"/>
      <c r="CD43" s="172"/>
      <c r="CE43" s="172"/>
      <c r="CF43" s="172"/>
      <c r="CG43" s="172"/>
      <c r="CH43" s="172"/>
      <c r="CI43" s="173">
        <f t="shared" si="45"/>
        <v>0</v>
      </c>
      <c r="CJ43" s="172">
        <f t="shared" si="46"/>
        <v>0</v>
      </c>
      <c r="CK43" s="177" t="str">
        <f t="shared" si="47"/>
        <v>Kém</v>
      </c>
      <c r="CL43" s="172">
        <f t="shared" si="48"/>
        <v>0</v>
      </c>
      <c r="CM43" s="177" t="str">
        <f t="shared" si="49"/>
        <v>Kém</v>
      </c>
      <c r="CN43" s="172">
        <f t="shared" si="50"/>
        <v>0</v>
      </c>
      <c r="CO43" s="211">
        <f t="shared" si="51"/>
        <v>31</v>
      </c>
      <c r="CP43" s="172" t="str">
        <f t="shared" si="52"/>
        <v>Thôi học</v>
      </c>
      <c r="CQ43" s="180"/>
      <c r="CR43" s="172"/>
      <c r="CS43" s="172"/>
      <c r="CT43" s="172"/>
      <c r="CU43" s="172"/>
      <c r="CV43" s="172"/>
      <c r="CW43" s="172">
        <f t="shared" si="53"/>
        <v>0</v>
      </c>
      <c r="CX43" s="172">
        <f t="shared" si="54"/>
        <v>0</v>
      </c>
      <c r="CY43" s="178" t="str">
        <f t="shared" si="55"/>
        <v>Chưa TN</v>
      </c>
    </row>
    <row r="44" spans="1:103" ht="16.5" customHeight="1">
      <c r="A44" s="81">
        <v>31</v>
      </c>
      <c r="B44" s="262" t="s">
        <v>79</v>
      </c>
      <c r="C44" s="263" t="s">
        <v>317</v>
      </c>
      <c r="D44" s="267">
        <v>33567</v>
      </c>
      <c r="E44" s="264" t="s">
        <v>72</v>
      </c>
      <c r="F44" s="265" t="s">
        <v>186</v>
      </c>
      <c r="G44" s="170"/>
      <c r="H44" s="171"/>
      <c r="I44" s="171" t="s">
        <v>337</v>
      </c>
      <c r="J44" s="171"/>
      <c r="K44" s="171"/>
      <c r="L44" s="171"/>
      <c r="M44" s="179" t="s">
        <v>335</v>
      </c>
      <c r="N44" s="172"/>
      <c r="O44" s="172"/>
      <c r="P44" s="172"/>
      <c r="Q44" s="172" t="s">
        <v>337</v>
      </c>
      <c r="R44" s="172"/>
      <c r="S44" s="172" t="s">
        <v>337</v>
      </c>
      <c r="T44" s="173">
        <f t="shared" si="29"/>
        <v>0</v>
      </c>
      <c r="U44" s="172">
        <f t="shared" si="30"/>
        <v>0</v>
      </c>
      <c r="V44" s="174" t="str">
        <f t="shared" si="31"/>
        <v>Kém</v>
      </c>
      <c r="W44" s="175">
        <f t="shared" si="32"/>
        <v>6</v>
      </c>
      <c r="X44" s="176">
        <f t="shared" si="33"/>
        <v>29</v>
      </c>
      <c r="Y44" s="171"/>
      <c r="Z44" s="171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3">
        <f t="shared" si="34"/>
        <v>0</v>
      </c>
      <c r="AP44" s="172">
        <f t="shared" si="35"/>
        <v>0</v>
      </c>
      <c r="AQ44" s="172"/>
      <c r="AR44" s="172">
        <f t="shared" si="36"/>
        <v>0</v>
      </c>
      <c r="AS44" s="174" t="str">
        <f t="shared" si="37"/>
        <v>Kém</v>
      </c>
      <c r="AT44" s="175">
        <f t="shared" si="38"/>
        <v>14</v>
      </c>
      <c r="AU44" s="176">
        <f t="shared" si="39"/>
        <v>52</v>
      </c>
      <c r="AV44" s="81" t="str">
        <f t="shared" si="40"/>
        <v>Thôi học</v>
      </c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3">
        <f t="shared" si="41"/>
        <v>0</v>
      </c>
      <c r="BP44" s="172">
        <f t="shared" si="42"/>
        <v>0</v>
      </c>
      <c r="BQ44" s="177" t="str">
        <f t="shared" si="43"/>
        <v>Kém</v>
      </c>
      <c r="BR44" s="211">
        <f t="shared" si="44"/>
        <v>9</v>
      </c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3"/>
      <c r="CD44" s="172"/>
      <c r="CE44" s="172"/>
      <c r="CF44" s="172"/>
      <c r="CG44" s="172"/>
      <c r="CH44" s="172"/>
      <c r="CI44" s="173">
        <f t="shared" si="45"/>
        <v>0</v>
      </c>
      <c r="CJ44" s="172">
        <f t="shared" si="46"/>
        <v>0</v>
      </c>
      <c r="CK44" s="177" t="str">
        <f t="shared" si="47"/>
        <v>Kém</v>
      </c>
      <c r="CL44" s="172">
        <f t="shared" si="48"/>
        <v>0</v>
      </c>
      <c r="CM44" s="177" t="str">
        <f t="shared" si="49"/>
        <v>Kém</v>
      </c>
      <c r="CN44" s="172">
        <f t="shared" si="50"/>
        <v>0</v>
      </c>
      <c r="CO44" s="211">
        <f t="shared" si="51"/>
        <v>31</v>
      </c>
      <c r="CP44" s="172" t="str">
        <f t="shared" si="52"/>
        <v>Thôi học</v>
      </c>
      <c r="CQ44" s="180"/>
      <c r="CR44" s="172"/>
      <c r="CS44" s="172"/>
      <c r="CT44" s="172"/>
      <c r="CU44" s="172"/>
      <c r="CV44" s="172"/>
      <c r="CW44" s="172">
        <f t="shared" si="53"/>
        <v>0</v>
      </c>
      <c r="CX44" s="172">
        <f t="shared" si="54"/>
        <v>0</v>
      </c>
      <c r="CY44" s="178" t="str">
        <f t="shared" si="55"/>
        <v>Chưa TN</v>
      </c>
    </row>
    <row r="45" spans="1:103" ht="16.5" customHeight="1">
      <c r="A45" s="81">
        <v>33</v>
      </c>
      <c r="B45" s="262" t="s">
        <v>319</v>
      </c>
      <c r="C45" s="263" t="s">
        <v>104</v>
      </c>
      <c r="D45" s="267">
        <v>34666</v>
      </c>
      <c r="E45" s="264" t="s">
        <v>72</v>
      </c>
      <c r="F45" s="265" t="s">
        <v>186</v>
      </c>
      <c r="G45" s="170" t="s">
        <v>71</v>
      </c>
      <c r="H45" s="171"/>
      <c r="I45" s="171" t="s">
        <v>337</v>
      </c>
      <c r="J45" s="171"/>
      <c r="K45" s="171" t="s">
        <v>337</v>
      </c>
      <c r="L45" s="171"/>
      <c r="M45" s="171" t="s">
        <v>335</v>
      </c>
      <c r="N45" s="171"/>
      <c r="O45" s="172"/>
      <c r="P45" s="172"/>
      <c r="Q45" s="172" t="s">
        <v>337</v>
      </c>
      <c r="R45" s="172"/>
      <c r="S45" s="172" t="s">
        <v>337</v>
      </c>
      <c r="T45" s="173">
        <f t="shared" si="29"/>
        <v>0</v>
      </c>
      <c r="U45" s="172">
        <f t="shared" si="30"/>
        <v>0</v>
      </c>
      <c r="V45" s="174" t="str">
        <f t="shared" si="31"/>
        <v>Kém</v>
      </c>
      <c r="W45" s="175">
        <f t="shared" si="32"/>
        <v>6</v>
      </c>
      <c r="X45" s="176">
        <f t="shared" si="33"/>
        <v>29</v>
      </c>
      <c r="Y45" s="171"/>
      <c r="Z45" s="171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3">
        <f t="shared" si="34"/>
        <v>0</v>
      </c>
      <c r="AP45" s="172">
        <f t="shared" si="35"/>
        <v>0</v>
      </c>
      <c r="AQ45" s="172"/>
      <c r="AR45" s="172">
        <f t="shared" si="36"/>
        <v>0</v>
      </c>
      <c r="AS45" s="174" t="str">
        <f t="shared" si="37"/>
        <v>Kém</v>
      </c>
      <c r="AT45" s="175">
        <f t="shared" si="38"/>
        <v>14</v>
      </c>
      <c r="AU45" s="176">
        <f t="shared" si="39"/>
        <v>52</v>
      </c>
      <c r="AV45" s="81" t="str">
        <f t="shared" si="40"/>
        <v>Thôi học</v>
      </c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3">
        <f t="shared" si="41"/>
        <v>0</v>
      </c>
      <c r="BP45" s="172">
        <f t="shared" si="42"/>
        <v>0</v>
      </c>
      <c r="BQ45" s="177" t="str">
        <f t="shared" si="43"/>
        <v>Kém</v>
      </c>
      <c r="BR45" s="211">
        <f t="shared" si="44"/>
        <v>9</v>
      </c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3"/>
      <c r="CD45" s="172"/>
      <c r="CE45" s="172"/>
      <c r="CF45" s="172"/>
      <c r="CG45" s="172"/>
      <c r="CH45" s="172"/>
      <c r="CI45" s="173">
        <f t="shared" si="45"/>
        <v>0</v>
      </c>
      <c r="CJ45" s="172">
        <f t="shared" si="46"/>
        <v>0</v>
      </c>
      <c r="CK45" s="177" t="str">
        <f t="shared" si="47"/>
        <v>Kém</v>
      </c>
      <c r="CL45" s="172">
        <f t="shared" si="48"/>
        <v>0</v>
      </c>
      <c r="CM45" s="177" t="str">
        <f t="shared" si="49"/>
        <v>Kém</v>
      </c>
      <c r="CN45" s="172">
        <f t="shared" si="50"/>
        <v>0</v>
      </c>
      <c r="CO45" s="211">
        <f t="shared" si="51"/>
        <v>31</v>
      </c>
      <c r="CP45" s="172" t="str">
        <f t="shared" si="52"/>
        <v>Thôi học</v>
      </c>
      <c r="CQ45" s="172"/>
      <c r="CR45" s="172"/>
      <c r="CS45" s="172"/>
      <c r="CT45" s="172"/>
      <c r="CU45" s="172"/>
      <c r="CV45" s="172"/>
      <c r="CW45" s="172">
        <f t="shared" si="53"/>
        <v>0</v>
      </c>
      <c r="CX45" s="172">
        <f t="shared" si="54"/>
        <v>0</v>
      </c>
      <c r="CY45" s="178" t="str">
        <f t="shared" si="55"/>
        <v>Chưa TN</v>
      </c>
    </row>
    <row r="46" spans="1:103" ht="16.5" customHeight="1">
      <c r="A46" s="81">
        <v>37</v>
      </c>
      <c r="B46" s="262" t="s">
        <v>324</v>
      </c>
      <c r="C46" s="263" t="s">
        <v>65</v>
      </c>
      <c r="D46" s="267">
        <v>33958</v>
      </c>
      <c r="E46" s="264" t="s">
        <v>72</v>
      </c>
      <c r="F46" s="265" t="s">
        <v>233</v>
      </c>
      <c r="G46" s="170"/>
      <c r="H46" s="171"/>
      <c r="I46" s="171" t="s">
        <v>337</v>
      </c>
      <c r="J46" s="171"/>
      <c r="K46" s="171" t="s">
        <v>337</v>
      </c>
      <c r="L46" s="171"/>
      <c r="M46" s="171" t="s">
        <v>335</v>
      </c>
      <c r="N46" s="171"/>
      <c r="O46" s="179"/>
      <c r="P46" s="172"/>
      <c r="Q46" s="172" t="s">
        <v>337</v>
      </c>
      <c r="R46" s="172"/>
      <c r="S46" s="172" t="s">
        <v>337</v>
      </c>
      <c r="T46" s="173">
        <f t="shared" si="29"/>
        <v>0</v>
      </c>
      <c r="U46" s="172">
        <f t="shared" si="30"/>
        <v>0</v>
      </c>
      <c r="V46" s="174" t="str">
        <f t="shared" si="31"/>
        <v>Kém</v>
      </c>
      <c r="W46" s="175">
        <f t="shared" si="32"/>
        <v>6</v>
      </c>
      <c r="X46" s="176">
        <f t="shared" si="33"/>
        <v>29</v>
      </c>
      <c r="Y46" s="171"/>
      <c r="Z46" s="171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3">
        <f t="shared" si="34"/>
        <v>0</v>
      </c>
      <c r="AP46" s="172">
        <f t="shared" si="35"/>
        <v>0</v>
      </c>
      <c r="AQ46" s="172"/>
      <c r="AR46" s="172">
        <f t="shared" si="36"/>
        <v>0</v>
      </c>
      <c r="AS46" s="174" t="str">
        <f t="shared" si="37"/>
        <v>Kém</v>
      </c>
      <c r="AT46" s="175">
        <f t="shared" si="38"/>
        <v>14</v>
      </c>
      <c r="AU46" s="176">
        <f t="shared" si="39"/>
        <v>52</v>
      </c>
      <c r="AV46" s="81" t="str">
        <f t="shared" si="40"/>
        <v>Thôi học</v>
      </c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3">
        <f t="shared" si="41"/>
        <v>0</v>
      </c>
      <c r="BP46" s="172">
        <f t="shared" si="42"/>
        <v>0</v>
      </c>
      <c r="BQ46" s="177" t="str">
        <f t="shared" si="43"/>
        <v>Kém</v>
      </c>
      <c r="BR46" s="211">
        <f t="shared" si="44"/>
        <v>9</v>
      </c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3"/>
      <c r="CD46" s="172"/>
      <c r="CE46" s="172"/>
      <c r="CF46" s="172"/>
      <c r="CG46" s="172"/>
      <c r="CH46" s="172"/>
      <c r="CI46" s="173">
        <f t="shared" si="45"/>
        <v>0</v>
      </c>
      <c r="CJ46" s="172">
        <f t="shared" si="46"/>
        <v>0</v>
      </c>
      <c r="CK46" s="177" t="str">
        <f t="shared" si="47"/>
        <v>Kém</v>
      </c>
      <c r="CL46" s="172">
        <f t="shared" si="48"/>
        <v>0</v>
      </c>
      <c r="CM46" s="177" t="str">
        <f t="shared" si="49"/>
        <v>Kém</v>
      </c>
      <c r="CN46" s="172">
        <f t="shared" si="50"/>
        <v>0</v>
      </c>
      <c r="CO46" s="211">
        <f t="shared" si="51"/>
        <v>31</v>
      </c>
      <c r="CP46" s="172" t="str">
        <f t="shared" si="52"/>
        <v>Thôi học</v>
      </c>
      <c r="CQ46" s="180"/>
      <c r="CR46" s="172"/>
      <c r="CS46" s="172"/>
      <c r="CT46" s="172"/>
      <c r="CU46" s="172"/>
      <c r="CV46" s="172"/>
      <c r="CW46" s="172">
        <f t="shared" si="53"/>
        <v>0</v>
      </c>
      <c r="CX46" s="172">
        <f t="shared" si="54"/>
        <v>0</v>
      </c>
      <c r="CY46" s="178" t="str">
        <f t="shared" si="55"/>
        <v>Chưa TN</v>
      </c>
    </row>
    <row r="47" spans="1:103" ht="16.5" customHeight="1">
      <c r="A47" s="81">
        <v>37</v>
      </c>
      <c r="B47" s="262" t="s">
        <v>329</v>
      </c>
      <c r="C47" s="263" t="s">
        <v>89</v>
      </c>
      <c r="D47" s="267">
        <v>34675</v>
      </c>
      <c r="E47" s="264" t="s">
        <v>72</v>
      </c>
      <c r="F47" s="265" t="s">
        <v>186</v>
      </c>
      <c r="G47" s="170"/>
      <c r="H47" s="171">
        <v>6.5</v>
      </c>
      <c r="I47" s="171"/>
      <c r="J47" s="171">
        <v>7</v>
      </c>
      <c r="K47" s="171"/>
      <c r="L47" s="171">
        <v>7.5</v>
      </c>
      <c r="M47" s="171"/>
      <c r="N47" s="171">
        <v>6.6</v>
      </c>
      <c r="O47" s="179"/>
      <c r="P47" s="172">
        <v>5.8</v>
      </c>
      <c r="Q47" s="172"/>
      <c r="R47" s="172">
        <v>7</v>
      </c>
      <c r="S47" s="172"/>
      <c r="T47" s="173">
        <f>R47*R$5+P47*P$5+N47*N$5+L47*L$5+J47*J$5+H47*H$5</f>
        <v>197.2</v>
      </c>
      <c r="U47" s="172">
        <f>T47/T$5</f>
        <v>6.8</v>
      </c>
      <c r="V47" s="174" t="str">
        <f>IF(U47&gt;=8.95,"Xuất sắc",IF(U47&gt;=7.95,"Giỏi",IF(U47&gt;=6.95,"Khá",IF(U47&gt;=5.95,"TB khá",IF(U47&gt;=4.95,"Trung bình",IF(U47&gt;=3.95,"Yếu",IF(U47&lt;3.95,"Kém")))))))</f>
        <v>TB khá</v>
      </c>
      <c r="W47" s="175">
        <f>SUM((IF(H47&gt;=5,0,1)),(IF(J47&gt;=5,0,1)),(IF(L47&gt;=5,0,1)),(IF(N47&gt;=5,0,1)),(IF(P47&gt;=5,0,1)),(IF(R47&gt;=5,0,1)))</f>
        <v>0</v>
      </c>
      <c r="X47" s="176">
        <f>SUM((IF(H47&gt;=5,0,$H$5)),(IF(J47&gt;=5,0,$J$5)),(IF(L47&gt;=5,0,$L$5)),(IF(N47&gt;=5,0,$N$5)),(IF(P47&gt;=5,0,$P$5)),(IF(R47&gt;=5,0,$R$5)))</f>
        <v>0</v>
      </c>
      <c r="Y47" s="171">
        <v>5.8</v>
      </c>
      <c r="Z47" s="171"/>
      <c r="AA47" s="172">
        <v>5.1</v>
      </c>
      <c r="AB47" s="172"/>
      <c r="AC47" s="172">
        <v>7</v>
      </c>
      <c r="AD47" s="172"/>
      <c r="AE47" s="172">
        <v>8.5</v>
      </c>
      <c r="AF47" s="172"/>
      <c r="AG47" s="172">
        <v>5.8</v>
      </c>
      <c r="AH47" s="172"/>
      <c r="AI47" s="172">
        <v>3.5</v>
      </c>
      <c r="AJ47" s="172">
        <v>3.5</v>
      </c>
      <c r="AK47" s="172">
        <v>9.3</v>
      </c>
      <c r="AL47" s="172"/>
      <c r="AM47" s="172">
        <v>8</v>
      </c>
      <c r="AN47" s="172"/>
      <c r="AO47" s="173">
        <f>AM47*AM$5+AK47*AK$5+AI47*AI$5+AG47*AG$5+AE47*AE$5+AC47*AC$5+AA47*AA$5+Y47*Y$5</f>
        <v>150.9</v>
      </c>
      <c r="AP47" s="172">
        <f>AO47/AO$5</f>
        <v>6.560869565217391</v>
      </c>
      <c r="AQ47" s="174" t="str">
        <f>IF(AP47&gt;=8.95,"Xuất sắc",IF(AP47&gt;=7.95,"Giỏi",IF(AP47&gt;=6.95,"Khá",IF(AP47&gt;=5.95,"TB khá",IF(AP47&gt;=4.95,"Trung bình",IF(AP47&gt;=3.95,"Yếu",IF(AP47&lt;3.95,"Kém")))))))</f>
        <v>TB khá</v>
      </c>
      <c r="AR47" s="172">
        <f>(AO47+T47)/AR$5</f>
        <v>6.69423076923077</v>
      </c>
      <c r="AS47" s="174" t="str">
        <f>IF(AR47&gt;=8.95,"Xuất sắc",IF(AR47&gt;=7.95,"Giỏi",IF(AR47&gt;=6.95,"Khá",IF(AR47&gt;=5.95,"TB khá",IF(AR47&gt;=4.95,"Trung bình",IF(AR47&gt;=3.95,"Yếu",IF(AR47&lt;3.95,"Kém")))))))</f>
        <v>TB khá</v>
      </c>
      <c r="AT47" s="175">
        <f>W47+SUM((IF(Y47&gt;=5,0,1)),(IF(AA47&gt;=5,0,1)),(IF(AC47&gt;=5,0,1)),(IF(AE47&gt;=5,0,1)),(IF(AG47&gt;=5,0,1)),(IF(AI47&gt;=5,0,1)),(IF(AK47&gt;=5,0,1)),(IF(AM47&gt;=5,0,1)))</f>
        <v>1</v>
      </c>
      <c r="AU47" s="176">
        <f>X47+SUM((IF(Y47&gt;=5,0,$Y$5)),(IF(AA47&gt;=5,0,$AA$5)),(IF(AC47&gt;=5,0,$AC$5)),(IF(AE47&gt;=5,0,$AE$5)),(IF(AG47&gt;=5,0,$AG$5)),(IF(AI47&gt;=5,0,$AI$5)),(IF(AK47&gt;=5,0,$AK$5)),(IF(AM47&gt;=5,0,$AM$5)))</f>
        <v>3</v>
      </c>
      <c r="AV47" s="81" t="str">
        <f>IF(AR47&lt;3.95,"Thôi học",IF(AR47&lt;4.95,"Ngừng học",IF(AR47&lt;4.95,"Vớt lên lớp",IF(AU47&gt;20,"Ngừng học","Lên lớp"))))</f>
        <v>Lên lớp</v>
      </c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3">
        <f t="shared" si="41"/>
        <v>0</v>
      </c>
      <c r="BP47" s="172">
        <f>BO47/BO$5</f>
        <v>0</v>
      </c>
      <c r="BQ47" s="177" t="str">
        <f>IF(BP47&gt;=8.95,"Xuất sắc",IF(BP47&gt;=7.95,"Giỏi",IF(BP47&gt;=6.95,"Khá",IF(BP47&gt;=5.95,"TB khá",IF(BP47&gt;=4.95,"Trung bình",IF(BP47&gt;=3.95,"Yếu",IF(BP47&lt;3.95,"Kém")))))))</f>
        <v>Kém</v>
      </c>
      <c r="BR47" s="211">
        <f t="shared" si="44"/>
        <v>9</v>
      </c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3"/>
      <c r="CD47" s="172"/>
      <c r="CE47" s="172"/>
      <c r="CF47" s="172"/>
      <c r="CG47" s="172"/>
      <c r="CH47" s="172"/>
      <c r="CI47" s="173">
        <f t="shared" si="45"/>
        <v>0</v>
      </c>
      <c r="CJ47" s="172">
        <f>CI47/CI$5</f>
        <v>0</v>
      </c>
      <c r="CK47" s="177" t="str">
        <f>IF(CJ47&gt;=8.95,"Xuất sắc",IF(CJ47&gt;=7.95,"Giỏi",IF(CJ47&gt;=6.95,"Khá",IF(CJ47&gt;=5.95,"TB khá",IF(CJ47&gt;=4.95,"Trung bình",IF(CJ47&gt;=3.95,"Yếu",IF(CJ47&lt;3.95,"Kém")))))))</f>
        <v>Kém</v>
      </c>
      <c r="CL47" s="172">
        <f t="shared" si="48"/>
        <v>0</v>
      </c>
      <c r="CM47" s="177" t="str">
        <f>IF(CL47&gt;=8.95,"Xuất sắc",IF(CL47&gt;=7.95,"Giỏi",IF(CL47&gt;=6.95,"Khá",IF(CL47&gt;=5.95,"TB khá",IF(CL47&gt;=4.95,"Trung bình",IF(CL47&gt;=3.95,"Yếu",IF(CL47&lt;3.95,"Kém")))))))</f>
        <v>Kém</v>
      </c>
      <c r="CN47" s="172">
        <f t="shared" si="50"/>
        <v>3</v>
      </c>
      <c r="CO47" s="211">
        <f t="shared" si="51"/>
        <v>18</v>
      </c>
      <c r="CP47" s="172" t="str">
        <f>IF(CL47&lt;3.95,"Thôi học",IF(CN47&lt;4.45,"Thôi học",IF(CO47&gt;=1,"Không đủ","Đủ điều kiện")))</f>
        <v>Thôi học</v>
      </c>
      <c r="CQ47" s="180"/>
      <c r="CR47" s="172"/>
      <c r="CS47" s="172"/>
      <c r="CT47" s="172"/>
      <c r="CU47" s="172"/>
      <c r="CV47" s="172"/>
      <c r="CW47" s="172">
        <f>ROUND((CQ47+CS47+CU47)/3,1)</f>
        <v>0</v>
      </c>
      <c r="CX47" s="172">
        <f>ROUND((CW47+CN47)/2,1)</f>
        <v>1.5</v>
      </c>
      <c r="CY47" s="178" t="str">
        <f>IF(CQ47&lt;5,"Chưa TN",IF(CS47&lt;5,"Chưa TN",IF(CU47&lt;5,"Chưa TN",IF(CX47&lt;5,"Chưa TN",IF(CX47&lt;5.95,"Trung bình",IF(CX47&lt;6.95,"TB khá",IF(CX47&lt;7.95,"Khá",IF(CX47&lt;8.95,"Giỏi","Xuất sắc"))))))))</f>
        <v>Chưa TN</v>
      </c>
    </row>
    <row r="48" spans="1:103" ht="16.5" customHeight="1">
      <c r="A48" s="81">
        <v>3</v>
      </c>
      <c r="B48" s="262" t="s">
        <v>288</v>
      </c>
      <c r="C48" s="263" t="s">
        <v>137</v>
      </c>
      <c r="D48" s="267">
        <v>34122</v>
      </c>
      <c r="E48" s="264" t="s">
        <v>72</v>
      </c>
      <c r="F48" s="265" t="s">
        <v>249</v>
      </c>
      <c r="G48" s="170" t="s">
        <v>108</v>
      </c>
      <c r="H48" s="171">
        <v>7.2</v>
      </c>
      <c r="I48" s="171"/>
      <c r="J48" s="171">
        <v>8</v>
      </c>
      <c r="K48" s="171"/>
      <c r="L48" s="171">
        <v>7.8</v>
      </c>
      <c r="M48" s="171"/>
      <c r="N48" s="171">
        <v>7.6</v>
      </c>
      <c r="O48" s="172"/>
      <c r="P48" s="172">
        <v>5.5</v>
      </c>
      <c r="Q48" s="172"/>
      <c r="R48" s="172">
        <v>7</v>
      </c>
      <c r="S48" s="172"/>
      <c r="T48" s="173">
        <f>R48*R$5+P48*P$5+N48*N$5+L48*L$5+J48*J$5+H48*H$5</f>
        <v>212.7</v>
      </c>
      <c r="U48" s="172">
        <f>T48/T$5</f>
        <v>7.334482758620689</v>
      </c>
      <c r="V48" s="174" t="str">
        <f>IF(U48&gt;=8.95,"Xuất sắc",IF(U48&gt;=7.95,"Giỏi",IF(U48&gt;=6.95,"Khá",IF(U48&gt;=5.95,"TB khá",IF(U48&gt;=4.95,"Trung bình",IF(U48&gt;=3.95,"Yếu",IF(U48&lt;3.95,"Kém")))))))</f>
        <v>Khá</v>
      </c>
      <c r="W48" s="175">
        <f>SUM((IF(H48&gt;=5,0,1)),(IF(J48&gt;=5,0,1)),(IF(L48&gt;=5,0,1)),(IF(N48&gt;=5,0,1)),(IF(P48&gt;=5,0,1)),(IF(R48&gt;=5,0,1)))</f>
        <v>0</v>
      </c>
      <c r="X48" s="176">
        <f>SUM((IF(H48&gt;=5,0,$H$5)),(IF(J48&gt;=5,0,$J$5)),(IF(L48&gt;=5,0,$L$5)),(IF(N48&gt;=5,0,$N$5)),(IF(P48&gt;=5,0,$P$5)),(IF(R48&gt;=5,0,$R$5)))</f>
        <v>0</v>
      </c>
      <c r="Y48" s="171">
        <v>5.8</v>
      </c>
      <c r="Z48" s="171"/>
      <c r="AA48" s="172">
        <v>6.6</v>
      </c>
      <c r="AB48" s="172"/>
      <c r="AC48" s="172">
        <v>6.5</v>
      </c>
      <c r="AD48" s="172"/>
      <c r="AE48" s="172">
        <v>7</v>
      </c>
      <c r="AF48" s="172"/>
      <c r="AG48" s="172">
        <v>6</v>
      </c>
      <c r="AH48" s="172"/>
      <c r="AI48" s="172">
        <v>5.5</v>
      </c>
      <c r="AJ48" s="172"/>
      <c r="AK48" s="172">
        <v>7.4</v>
      </c>
      <c r="AL48" s="172"/>
      <c r="AM48" s="172">
        <v>6</v>
      </c>
      <c r="AN48" s="172"/>
      <c r="AO48" s="173">
        <f>AM48*AM$5+AK48*AK$5+AI48*AI$5+AG48*AG$5+AE48*AE$5+AC48*AC$5+AA48*AA$5+Y48*Y$5</f>
        <v>149.2</v>
      </c>
      <c r="AP48" s="172">
        <f>AO48/AO$5</f>
        <v>6.48695652173913</v>
      </c>
      <c r="AQ48" s="174" t="str">
        <f>IF(AP48&gt;=8.95,"Xuất sắc",IF(AP48&gt;=7.95,"Giỏi",IF(AP48&gt;=6.95,"Khá",IF(AP48&gt;=5.95,"TB khá",IF(AP48&gt;=4.95,"Trung bình",IF(AP48&gt;=3.95,"Yếu",IF(AP48&lt;3.95,"Kém")))))))</f>
        <v>TB khá</v>
      </c>
      <c r="AR48" s="172">
        <f>(AO48+T48)/AR$5</f>
        <v>6.959615384615384</v>
      </c>
      <c r="AS48" s="174" t="str">
        <f>IF(AR48&gt;=8.95,"Xuất sắc",IF(AR48&gt;=7.95,"Giỏi",IF(AR48&gt;=6.95,"Khá",IF(AR48&gt;=5.95,"TB khá",IF(AR48&gt;=4.95,"Trung bình",IF(AR48&gt;=3.95,"Yếu",IF(AR48&lt;3.95,"Kém")))))))</f>
        <v>Khá</v>
      </c>
      <c r="AT48" s="175">
        <f>W48+SUM((IF(Y48&gt;=5,0,1)),(IF(AA48&gt;=5,0,1)),(IF(AC48&gt;=5,0,1)),(IF(AE48&gt;=5,0,1)),(IF(AG48&gt;=5,0,1)),(IF(AI48&gt;=5,0,1)),(IF(AK48&gt;=5,0,1)),(IF(AM48&gt;=5,0,1)))</f>
        <v>0</v>
      </c>
      <c r="AU48" s="176">
        <f>X48+SUM((IF(Y48&gt;=5,0,$Y$5)),(IF(AA48&gt;=5,0,$AA$5)),(IF(AC48&gt;=5,0,$AC$5)),(IF(AE48&gt;=5,0,$AE$5)),(IF(AG48&gt;=5,0,$AG$5)),(IF(AI48&gt;=5,0,$AI$5)),(IF(AK48&gt;=5,0,$AK$5)),(IF(AM48&gt;=5,0,$AM$5)))</f>
        <v>0</v>
      </c>
      <c r="AV48" s="81" t="str">
        <f>IF(AR48&lt;3.95,"Thôi học",IF(AR48&lt;4.95,"Ngừng học",IF(AR48&lt;4.95,"Vớt lên lớp",IF(AU48&gt;20,"Ngừng học","Lên lớp"))))</f>
        <v>Lên lớp</v>
      </c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3">
        <f t="shared" si="41"/>
        <v>0</v>
      </c>
      <c r="BP48" s="172">
        <f>BO48/BO$5</f>
        <v>0</v>
      </c>
      <c r="BQ48" s="177" t="str">
        <f>IF(BP48&gt;=8.95,"Xuất sắc",IF(BP48&gt;=7.95,"Giỏi",IF(BP48&gt;=6.95,"Khá",IF(BP48&gt;=5.95,"TB khá",IF(BP48&gt;=4.95,"Trung bình",IF(BP48&gt;=3.95,"Yếu",IF(BP48&lt;3.95,"Kém")))))))</f>
        <v>Kém</v>
      </c>
      <c r="BR48" s="211">
        <f t="shared" si="44"/>
        <v>9</v>
      </c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3"/>
      <c r="CD48" s="172"/>
      <c r="CE48" s="172"/>
      <c r="CF48" s="172"/>
      <c r="CG48" s="172"/>
      <c r="CH48" s="172"/>
      <c r="CI48" s="173">
        <f t="shared" si="45"/>
        <v>0</v>
      </c>
      <c r="CJ48" s="172">
        <f>CI48/CI$5</f>
        <v>0</v>
      </c>
      <c r="CK48" s="177" t="str">
        <f>IF(CJ48&gt;=8.95,"Xuất sắc",IF(CJ48&gt;=7.95,"Giỏi",IF(CJ48&gt;=6.95,"Khá",IF(CJ48&gt;=5.95,"TB khá",IF(CJ48&gt;=4.95,"Trung bình",IF(CJ48&gt;=3.95,"Yếu",IF(CJ48&lt;3.95,"Kém")))))))</f>
        <v>Kém</v>
      </c>
      <c r="CL48" s="172">
        <f t="shared" si="48"/>
        <v>0</v>
      </c>
      <c r="CM48" s="177" t="str">
        <f>IF(CL48&gt;=8.95,"Xuất sắc",IF(CL48&gt;=7.95,"Giỏi",IF(CL48&gt;=6.95,"Khá",IF(CL48&gt;=5.95,"TB khá",IF(CL48&gt;=4.95,"Trung bình",IF(CL48&gt;=3.95,"Yếu",IF(CL48&lt;3.95,"Kém")))))))</f>
        <v>Kém</v>
      </c>
      <c r="CN48" s="172">
        <f t="shared" si="50"/>
        <v>3.1</v>
      </c>
      <c r="CO48" s="211">
        <f t="shared" si="51"/>
        <v>17</v>
      </c>
      <c r="CP48" s="172" t="str">
        <f>IF(CL48&lt;3.95,"Thôi học",IF(CN48&lt;4.45,"Thôi học",IF(CO48&gt;=1,"Không đủ","Đủ điều kiện")))</f>
        <v>Thôi học</v>
      </c>
      <c r="CQ48" s="172"/>
      <c r="CR48" s="172"/>
      <c r="CS48" s="172"/>
      <c r="CT48" s="172"/>
      <c r="CU48" s="172"/>
      <c r="CV48" s="172"/>
      <c r="CW48" s="172">
        <f>ROUND((CQ48+CS48+CU48)/3,1)</f>
        <v>0</v>
      </c>
      <c r="CX48" s="172">
        <f>ROUND((CW48+CN48)/2,1)</f>
        <v>1.6</v>
      </c>
      <c r="CY48" s="178" t="str">
        <f>IF(CQ48&lt;5,"Chưa TN",IF(CS48&lt;5,"Chưa TN",IF(CU48&lt;5,"Chưa TN",IF(CX48&lt;5,"Chưa TN",IF(CX48&lt;5.95,"Trung bình",IF(CX48&lt;6.95,"TB khá",IF(CX48&lt;7.95,"Khá",IF(CX48&lt;8.95,"Giỏi","Xuất sắc"))))))))</f>
        <v>Chưa TN</v>
      </c>
    </row>
    <row r="49" spans="1:103" ht="16.5" customHeight="1">
      <c r="A49" s="81">
        <v>35</v>
      </c>
      <c r="B49" s="240" t="s">
        <v>328</v>
      </c>
      <c r="C49" s="241" t="s">
        <v>105</v>
      </c>
      <c r="D49" s="252">
        <v>33903</v>
      </c>
      <c r="E49" s="242" t="s">
        <v>72</v>
      </c>
      <c r="F49" s="243" t="s">
        <v>186</v>
      </c>
      <c r="G49" s="170"/>
      <c r="H49" s="171">
        <v>6.9</v>
      </c>
      <c r="I49" s="171"/>
      <c r="J49" s="171">
        <v>6.8</v>
      </c>
      <c r="K49" s="171"/>
      <c r="L49" s="171">
        <v>5.9</v>
      </c>
      <c r="M49" s="171"/>
      <c r="N49" s="171">
        <v>5.4</v>
      </c>
      <c r="O49" s="179"/>
      <c r="P49" s="172">
        <v>5.4</v>
      </c>
      <c r="Q49" s="172"/>
      <c r="R49" s="172">
        <v>7</v>
      </c>
      <c r="S49" s="172"/>
      <c r="T49" s="173">
        <f>R49*R$5+P49*P$5+N49*N$5+L49*L$5+J49*J$5+H49*H$5</f>
        <v>186.8</v>
      </c>
      <c r="U49" s="172">
        <f>T49/T$5</f>
        <v>6.441379310344828</v>
      </c>
      <c r="V49" s="174" t="str">
        <f>IF(U49&gt;=8.95,"Xuất sắc",IF(U49&gt;=7.95,"Giỏi",IF(U49&gt;=6.95,"Khá",IF(U49&gt;=5.95,"TB khá",IF(U49&gt;=4.95,"Trung bình",IF(U49&gt;=3.95,"Yếu",IF(U49&lt;3.95,"Kém")))))))</f>
        <v>TB khá</v>
      </c>
      <c r="W49" s="175">
        <f>SUM((IF(H49&gt;=5,0,1)),(IF(J49&gt;=5,0,1)),(IF(L49&gt;=5,0,1)),(IF(N49&gt;=5,0,1)),(IF(P49&gt;=5,0,1)),(IF(R49&gt;=5,0,1)))</f>
        <v>0</v>
      </c>
      <c r="X49" s="176">
        <f>SUM((IF(H49&gt;=5,0,$H$5)),(IF(J49&gt;=5,0,$J$5)),(IF(L49&gt;=5,0,$L$5)),(IF(N49&gt;=5,0,$N$5)),(IF(P49&gt;=5,0,$P$5)),(IF(R49&gt;=5,0,$R$5)))</f>
        <v>0</v>
      </c>
      <c r="Y49" s="171">
        <v>5.3</v>
      </c>
      <c r="Z49" s="171"/>
      <c r="AA49" s="172">
        <v>6.4</v>
      </c>
      <c r="AB49" s="172"/>
      <c r="AC49" s="172">
        <v>5.5</v>
      </c>
      <c r="AD49" s="172"/>
      <c r="AE49" s="172">
        <v>6</v>
      </c>
      <c r="AF49" s="172"/>
      <c r="AG49" s="172">
        <v>5</v>
      </c>
      <c r="AH49" s="172"/>
      <c r="AI49" s="172">
        <v>3.3</v>
      </c>
      <c r="AJ49" s="172">
        <v>2.3</v>
      </c>
      <c r="AK49" s="172">
        <v>7.7</v>
      </c>
      <c r="AL49" s="172"/>
      <c r="AM49" s="172">
        <v>5</v>
      </c>
      <c r="AN49" s="172"/>
      <c r="AO49" s="173">
        <f>AM49*AM$5+AK49*AK$5+AI49*AI$5+AG49*AG$5+AE49*AE$5+AC49*AC$5+AA49*AA$5+Y49*Y$5</f>
        <v>132.79999999999998</v>
      </c>
      <c r="AP49" s="172">
        <f>AO49/AO$5</f>
        <v>5.77391304347826</v>
      </c>
      <c r="AQ49" s="174" t="str">
        <f>IF(AP49&gt;=8.95,"Xuất sắc",IF(AP49&gt;=7.95,"Giỏi",IF(AP49&gt;=6.95,"Khá",IF(AP49&gt;=5.95,"TB khá",IF(AP49&gt;=4.95,"Trung bình",IF(AP49&gt;=3.95,"Yếu",IF(AP49&lt;3.95,"Kém")))))))</f>
        <v>Trung bình</v>
      </c>
      <c r="AR49" s="172">
        <f>(AO49+T49)/AR$5</f>
        <v>6.1461538461538465</v>
      </c>
      <c r="AS49" s="174" t="str">
        <f>IF(AR49&gt;=8.95,"Xuất sắc",IF(AR49&gt;=7.95,"Giỏi",IF(AR49&gt;=6.95,"Khá",IF(AR49&gt;=5.95,"TB khá",IF(AR49&gt;=4.95,"Trung bình",IF(AR49&gt;=3.95,"Yếu",IF(AR49&lt;3.95,"Kém")))))))</f>
        <v>TB khá</v>
      </c>
      <c r="AT49" s="175">
        <f>W49+SUM((IF(Y49&gt;=5,0,1)),(IF(AA49&gt;=5,0,1)),(IF(AC49&gt;=5,0,1)),(IF(AE49&gt;=5,0,1)),(IF(AG49&gt;=5,0,1)),(IF(AI49&gt;=5,0,1)),(IF(AK49&gt;=5,0,1)),(IF(AM49&gt;=5,0,1)))</f>
        <v>1</v>
      </c>
      <c r="AU49" s="176">
        <f>X49+SUM((IF(Y49&gt;=5,0,$Y$5)),(IF(AA49&gt;=5,0,$AA$5)),(IF(AC49&gt;=5,0,$AC$5)),(IF(AE49&gt;=5,0,$AE$5)),(IF(AG49&gt;=5,0,$AG$5)),(IF(AI49&gt;=5,0,$AI$5)),(IF(AK49&gt;=5,0,$AK$5)),(IF(AM49&gt;=5,0,$AM$5)))</f>
        <v>3</v>
      </c>
      <c r="AV49" s="81" t="str">
        <f>IF(AR49&lt;3.95,"Thôi học",IF(AR49&lt;4.95,"Ngừng học",IF(AR49&lt;4.95,"Vớt lên lớp",IF(AU49&gt;20,"Ngừng học","Lên lớp"))))</f>
        <v>Lên lớp</v>
      </c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3">
        <f t="shared" si="41"/>
        <v>0</v>
      </c>
      <c r="BP49" s="172">
        <f>BO49/BO$5</f>
        <v>0</v>
      </c>
      <c r="BQ49" s="177" t="str">
        <f>IF(BP49&gt;=8.95,"Xuất sắc",IF(BP49&gt;=7.95,"Giỏi",IF(BP49&gt;=6.95,"Khá",IF(BP49&gt;=5.95,"TB khá",IF(BP49&gt;=4.95,"Trung bình",IF(BP49&gt;=3.95,"Yếu",IF(BP49&lt;3.95,"Kém")))))))</f>
        <v>Kém</v>
      </c>
      <c r="BR49" s="211">
        <f t="shared" si="44"/>
        <v>9</v>
      </c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3"/>
      <c r="CD49" s="172"/>
      <c r="CE49" s="172"/>
      <c r="CF49" s="172"/>
      <c r="CG49" s="172"/>
      <c r="CH49" s="172"/>
      <c r="CI49" s="173">
        <f t="shared" si="45"/>
        <v>0</v>
      </c>
      <c r="CJ49" s="172">
        <f>CI49/CI$5</f>
        <v>0</v>
      </c>
      <c r="CK49" s="177" t="str">
        <f>IF(CJ49&gt;=8.95,"Xuất sắc",IF(CJ49&gt;=7.95,"Giỏi",IF(CJ49&gt;=6.95,"Khá",IF(CJ49&gt;=5.95,"TB khá",IF(CJ49&gt;=4.95,"Trung bình",IF(CJ49&gt;=3.95,"Yếu",IF(CJ49&lt;3.95,"Kém")))))))</f>
        <v>Kém</v>
      </c>
      <c r="CL49" s="172">
        <f t="shared" si="48"/>
        <v>0</v>
      </c>
      <c r="CM49" s="177" t="str">
        <f>IF(CL49&gt;=8.95,"Xuất sắc",IF(CL49&gt;=7.95,"Giỏi",IF(CL49&gt;=6.95,"Khá",IF(CL49&gt;=5.95,"TB khá",IF(CL49&gt;=4.95,"Trung bình",IF(CL49&gt;=3.95,"Yếu",IF(CL49&lt;3.95,"Kém")))))))</f>
        <v>Kém</v>
      </c>
      <c r="CN49" s="172">
        <f t="shared" si="50"/>
        <v>2.8</v>
      </c>
      <c r="CO49" s="211">
        <f t="shared" si="51"/>
        <v>18</v>
      </c>
      <c r="CP49" s="172" t="str">
        <f>IF(CL49&lt;3.95,"Thôi học",IF(CN49&lt;4.45,"Thôi học",IF(CO49&gt;=1,"Không đủ","Đủ điều kiện")))</f>
        <v>Thôi học</v>
      </c>
      <c r="CQ49" s="180"/>
      <c r="CR49" s="172"/>
      <c r="CS49" s="172"/>
      <c r="CT49" s="172"/>
      <c r="CU49" s="172"/>
      <c r="CV49" s="172"/>
      <c r="CW49" s="172">
        <f>ROUND((CQ49+CS49+CU49)/3,1)</f>
        <v>0</v>
      </c>
      <c r="CX49" s="172">
        <f>ROUND((CW49+CN49)/2,1)</f>
        <v>1.4</v>
      </c>
      <c r="CY49" s="178" t="str">
        <f>IF(CQ49&lt;5,"Chưa TN",IF(CS49&lt;5,"Chưa TN",IF(CU49&lt;5,"Chưa TN",IF(CX49&lt;5,"Chưa TN",IF(CX49&lt;5.95,"Trung bình",IF(CX49&lt;6.95,"TB khá",IF(CX49&lt;7.95,"Khá",IF(CX49&lt;8.95,"Giỏi","Xuất sắc"))))))))</f>
        <v>Chưa TN</v>
      </c>
    </row>
    <row r="50" ht="15.75"/>
    <row r="51" ht="15.75">
      <c r="B51" s="340" t="s">
        <v>360</v>
      </c>
    </row>
    <row r="52" spans="1:103" s="75" customFormat="1" ht="16.5" customHeight="1">
      <c r="A52" s="307">
        <v>31</v>
      </c>
      <c r="B52" s="356" t="s">
        <v>325</v>
      </c>
      <c r="C52" s="357" t="s">
        <v>105</v>
      </c>
      <c r="D52" s="358">
        <v>34637</v>
      </c>
      <c r="E52" s="359" t="s">
        <v>72</v>
      </c>
      <c r="F52" s="360" t="s">
        <v>218</v>
      </c>
      <c r="G52" s="361"/>
      <c r="H52" s="362">
        <v>5.2</v>
      </c>
      <c r="I52" s="362"/>
      <c r="J52" s="362">
        <v>6.9</v>
      </c>
      <c r="K52" s="362"/>
      <c r="L52" s="362">
        <v>6</v>
      </c>
      <c r="M52" s="362"/>
      <c r="N52" s="362">
        <v>5.4</v>
      </c>
      <c r="O52" s="363"/>
      <c r="P52" s="315"/>
      <c r="Q52" s="315" t="s">
        <v>335</v>
      </c>
      <c r="R52" s="315">
        <v>8</v>
      </c>
      <c r="S52" s="315"/>
      <c r="T52" s="316">
        <f>R52*R$5+P52*P$5+N52*N$5+L52*L$5+J52*J$5+H52*H$5</f>
        <v>166.60000000000002</v>
      </c>
      <c r="U52" s="315">
        <f>T52/T$5</f>
        <v>5.744827586206897</v>
      </c>
      <c r="V52" s="317" t="str">
        <f>IF(U52&gt;=8.95,"Xuất sắc",IF(U52&gt;=7.95,"Giỏi",IF(U52&gt;=6.95,"Khá",IF(U52&gt;=5.95,"TB khá",IF(U52&gt;=4.95,"Trung bình",IF(U52&gt;=3.95,"Yếu",IF(U52&lt;3.95,"Kém")))))))</f>
        <v>Trung bình</v>
      </c>
      <c r="W52" s="176">
        <f>SUM((IF(H52&gt;=5,0,1)),(IF(J52&gt;=5,0,1)),(IF(L52&gt;=5,0,1)),(IF(N52&gt;=5,0,1)),(IF(P52&gt;=5,0,1)),(IF(R52&gt;=5,0,1)))</f>
        <v>1</v>
      </c>
      <c r="X52" s="176">
        <f>SUM((IF(H52&gt;=5,0,$H$5)),(IF(J52&gt;=5,0,$J$5)),(IF(L52&gt;=5,0,$L$5)),(IF(N52&gt;=5,0,$N$5)),(IF(P52&gt;=5,0,$P$5)),(IF(R52&gt;=5,0,$R$5)))</f>
        <v>3</v>
      </c>
      <c r="Y52" s="362">
        <v>4.8</v>
      </c>
      <c r="Z52" s="362"/>
      <c r="AA52" s="315">
        <v>5.9</v>
      </c>
      <c r="AB52" s="315"/>
      <c r="AC52" s="315">
        <v>5</v>
      </c>
      <c r="AD52" s="315"/>
      <c r="AE52" s="315">
        <v>5</v>
      </c>
      <c r="AF52" s="315"/>
      <c r="AG52" s="315"/>
      <c r="AH52" s="315" t="s">
        <v>335</v>
      </c>
      <c r="AI52" s="315">
        <v>4.5</v>
      </c>
      <c r="AJ52" s="315">
        <v>2</v>
      </c>
      <c r="AK52" s="315">
        <v>7.4</v>
      </c>
      <c r="AL52" s="315"/>
      <c r="AM52" s="315"/>
      <c r="AN52" s="362" t="s">
        <v>337</v>
      </c>
      <c r="AO52" s="316">
        <f>AM52*AM$5+AK52*AK$5+AI52*AI$5+AG52*AG$5+AE52*AE$5+AC52*AC$5+AA52*AA$5+Y52*Y$5</f>
        <v>112.19999999999999</v>
      </c>
      <c r="AP52" s="315">
        <f>AO52/AO$5</f>
        <v>4.878260869565217</v>
      </c>
      <c r="AQ52" s="317" t="str">
        <f>IF(AP52&gt;=8.95,"Xuất sắc",IF(AP52&gt;=7.95,"Giỏi",IF(AP52&gt;=6.95,"Khá",IF(AP52&gt;=5.95,"TB khá",IF(AP52&gt;=4.95,"Trung bình",IF(AP52&gt;=3.95,"Yếu",IF(AP52&lt;3.95,"Kém")))))))</f>
        <v>Yếu</v>
      </c>
      <c r="AR52" s="315">
        <f>(AO52+T52)/AR$5</f>
        <v>5.361538461538462</v>
      </c>
      <c r="AS52" s="317" t="str">
        <f>IF(AR52&gt;=8.95,"Xuất sắc",IF(AR52&gt;=7.95,"Giỏi",IF(AR52&gt;=6.95,"Khá",IF(AR52&gt;=5.95,"TB khá",IF(AR52&gt;=4.95,"Trung bình",IF(AR52&gt;=3.95,"Yếu",IF(AR52&lt;3.95,"Kém")))))))</f>
        <v>Trung bình</v>
      </c>
      <c r="AT52" s="176">
        <f>W52+SUM((IF(Y52&gt;=5,0,1)),(IF(AA52&gt;=5,0,1)),(IF(AC52&gt;=5,0,1)),(IF(AE52&gt;=5,0,1)),(IF(AG52&gt;=5,0,1)),(IF(AI52&gt;=5,0,1)),(IF(AK52&gt;=5,0,1)),(IF(AM52&gt;=5,0,1)))</f>
        <v>5</v>
      </c>
      <c r="AU52" s="176">
        <f>X52+SUM((IF(Y52&gt;=5,0,$Y$5)),(IF(AA52&gt;=5,0,$AA$5)),(IF(AC52&gt;=5,0,$AC$5)),(IF(AE52&gt;=5,0,$AE$5)),(IF(AG52&gt;=5,0,$AG$5)),(IF(AI52&gt;=5,0,$AI$5)),(IF(AK52&gt;=5,0,$AK$5)),(IF(AM52&gt;=5,0,$AM$5)))</f>
        <v>11</v>
      </c>
      <c r="AV52" s="307" t="str">
        <f>IF(AR52&lt;3.95,"Thôi học",IF(AR52&lt;4.95,"Ngừng học",IF(AR52&lt;4.95,"Vớt lên lớp",IF(AU52&gt;20,"Ngừng học","Lên lớp"))))</f>
        <v>Lên lớp</v>
      </c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5"/>
      <c r="BM52" s="315"/>
      <c r="BN52" s="315"/>
      <c r="BO52" s="316">
        <f>BM52*BM$5+BK52*BK$5+BI52*BI$5+BG52*BG$5+BE52*BE$5+BC52*BC$5+BA52*BA$5+AY52*AY$5+AW52*AW$5</f>
        <v>0</v>
      </c>
      <c r="BP52" s="315">
        <f>BO52/BO$5</f>
        <v>0</v>
      </c>
      <c r="BQ52" s="318" t="str">
        <f>IF(BP52&gt;=8.95,"Xuất sắc",IF(BP52&gt;=7.95,"Giỏi",IF(BP52&gt;=6.95,"Khá",IF(BP52&gt;=5.95,"TB khá",IF(BP52&gt;=4.95,"Trung bình",IF(BP52&gt;=3.95,"Yếu",IF(BP52&lt;3.95,"Kém")))))))</f>
        <v>Kém</v>
      </c>
      <c r="BR52" s="319">
        <f>SUM((IF(AW52&gt;=5,0,1)),(IF(AY52&gt;=5,0,1)),(IF(BA52&gt;=5,0,1)),(IF(BC52&gt;=5,0,1)),(IF(BE52&gt;=5,0,1)),(IF(BG52&gt;=5,0,1)),(IF(BI52&gt;=5,0,1)),(IF(BK52&gt;=5,0,1)),(IF(BM52&gt;=5,0,1)))</f>
        <v>9</v>
      </c>
      <c r="BS52" s="315"/>
      <c r="BT52" s="315"/>
      <c r="BU52" s="315"/>
      <c r="BV52" s="315"/>
      <c r="BW52" s="315"/>
      <c r="BX52" s="315"/>
      <c r="BY52" s="315"/>
      <c r="BZ52" s="315"/>
      <c r="CA52" s="315"/>
      <c r="CB52" s="315"/>
      <c r="CC52" s="316"/>
      <c r="CD52" s="315"/>
      <c r="CE52" s="315"/>
      <c r="CF52" s="315"/>
      <c r="CG52" s="315"/>
      <c r="CH52" s="315"/>
      <c r="CI52" s="316">
        <f>CG52*CG$5+CE52*CE$5+CC52*CC$5+CA52*CA$5+BY52*BY$5+BW52*BW$5+BU52*BU$5+BS52*BS$5</f>
        <v>0</v>
      </c>
      <c r="CJ52" s="315">
        <f>CI52/CI$5</f>
        <v>0</v>
      </c>
      <c r="CK52" s="318" t="str">
        <f>IF(CJ52&gt;=8.95,"Xuất sắc",IF(CJ52&gt;=7.95,"Giỏi",IF(CJ52&gt;=6.95,"Khá",IF(CJ52&gt;=5.95,"TB khá",IF(CJ52&gt;=4.95,"Trung bình",IF(CJ52&gt;=3.95,"Yếu",IF(CJ52&lt;3.95,"Kém")))))))</f>
        <v>Kém</v>
      </c>
      <c r="CL52" s="315">
        <f>(CI52+BO52)/CL$5</f>
        <v>0</v>
      </c>
      <c r="CM52" s="318" t="str">
        <f>IF(CL52&gt;=8.95,"Xuất sắc",IF(CL52&gt;=7.95,"Giỏi",IF(CL52&gt;=6.95,"Khá",IF(CL52&gt;=5.95,"TB khá",IF(CL52&gt;=4.95,"Trung bình",IF(CL52&gt;=3.95,"Yếu",IF(CL52&lt;3.95,"Kém")))))))</f>
        <v>Kém</v>
      </c>
      <c r="CN52" s="315">
        <f>ROUND((CI52+BO52+AO52+T52)/CN$5,1)</f>
        <v>2.4</v>
      </c>
      <c r="CO52" s="319">
        <f>AT52+BR52+SUM((IF(BS52&gt;=5,0,1)),(IF(BU52&gt;=5,0,1)),(IF(BW52&gt;=5,0,1)),(IF(BY52&gt;=5,0,1)),(IF(CA52&gt;=5,0,1)),(IF(CC52&gt;=5,0,1)),(IF(CE52&gt;=5,0,1)),(IF(CG52&gt;=5,0,1)))</f>
        <v>22</v>
      </c>
      <c r="CP52" s="315" t="str">
        <f>IF(CL52&lt;3.95,"Thôi học",IF(CN52&lt;4.45,"Thôi học",IF(CO52&gt;=1,"Không đủ","Đủ điều kiện")))</f>
        <v>Thôi học</v>
      </c>
      <c r="CQ52" s="364"/>
      <c r="CR52" s="315"/>
      <c r="CS52" s="315"/>
      <c r="CT52" s="315"/>
      <c r="CU52" s="315"/>
      <c r="CV52" s="315"/>
      <c r="CW52" s="315">
        <f>ROUND((CQ52+CS52+CU52)/3,1)</f>
        <v>0</v>
      </c>
      <c r="CX52" s="315">
        <f>ROUND((CW52+CN52)/2,1)</f>
        <v>1.2</v>
      </c>
      <c r="CY52" s="316" t="str">
        <f>IF(CQ52&lt;5,"Chưa TN",IF(CS52&lt;5,"Chưa TN",IF(CU52&lt;5,"Chưa TN",IF(CX52&lt;5,"Chưa TN",IF(CX52&lt;5.95,"Trung bình",IF(CX52&lt;6.95,"TB khá",IF(CX52&lt;7.95,"Khá",IF(CX52&lt;8.95,"Giỏi","Xuất sắc"))))))))</f>
        <v>Chưa TN</v>
      </c>
    </row>
    <row r="53" spans="1:103" s="75" customFormat="1" ht="16.5" customHeight="1">
      <c r="A53" s="307">
        <v>32</v>
      </c>
      <c r="B53" s="356" t="s">
        <v>326</v>
      </c>
      <c r="C53" s="357" t="s">
        <v>105</v>
      </c>
      <c r="D53" s="358">
        <v>34515</v>
      </c>
      <c r="E53" s="359" t="s">
        <v>72</v>
      </c>
      <c r="F53" s="360" t="s">
        <v>186</v>
      </c>
      <c r="G53" s="361"/>
      <c r="H53" s="362">
        <v>6.5</v>
      </c>
      <c r="I53" s="362"/>
      <c r="J53" s="362">
        <v>7.4</v>
      </c>
      <c r="K53" s="362"/>
      <c r="L53" s="362">
        <v>5.4</v>
      </c>
      <c r="M53" s="362"/>
      <c r="N53" s="362">
        <v>6.3</v>
      </c>
      <c r="O53" s="363"/>
      <c r="P53" s="315">
        <v>5.5</v>
      </c>
      <c r="Q53" s="315"/>
      <c r="R53" s="315">
        <v>7</v>
      </c>
      <c r="S53" s="315"/>
      <c r="T53" s="316">
        <f>R53*R$5+P53*P$5+N53*N$5+L53*L$5+J53*J$5+H53*H$5</f>
        <v>190.2</v>
      </c>
      <c r="U53" s="315">
        <f>T53/T$5</f>
        <v>6.558620689655172</v>
      </c>
      <c r="V53" s="317" t="str">
        <f>IF(U53&gt;=8.95,"Xuất sắc",IF(U53&gt;=7.95,"Giỏi",IF(U53&gt;=6.95,"Khá",IF(U53&gt;=5.95,"TB khá",IF(U53&gt;=4.95,"Trung bình",IF(U53&gt;=3.95,"Yếu",IF(U53&lt;3.95,"Kém")))))))</f>
        <v>TB khá</v>
      </c>
      <c r="W53" s="176">
        <f>SUM((IF(H53&gt;=5,0,1)),(IF(J53&gt;=5,0,1)),(IF(L53&gt;=5,0,1)),(IF(N53&gt;=5,0,1)),(IF(P53&gt;=5,0,1)),(IF(R53&gt;=5,0,1)))</f>
        <v>0</v>
      </c>
      <c r="X53" s="176">
        <f>SUM((IF(H53&gt;=5,0,$H$5)),(IF(J53&gt;=5,0,$J$5)),(IF(L53&gt;=5,0,$L$5)),(IF(N53&gt;=5,0,$N$5)),(IF(P53&gt;=5,0,$P$5)),(IF(R53&gt;=5,0,$R$5)))</f>
        <v>0</v>
      </c>
      <c r="Y53" s="362">
        <v>4.5</v>
      </c>
      <c r="Z53" s="362"/>
      <c r="AA53" s="315">
        <v>5</v>
      </c>
      <c r="AB53" s="315"/>
      <c r="AC53" s="315">
        <v>6.5</v>
      </c>
      <c r="AD53" s="315"/>
      <c r="AE53" s="315">
        <v>6.5</v>
      </c>
      <c r="AF53" s="315"/>
      <c r="AG53" s="315">
        <v>5.2</v>
      </c>
      <c r="AH53" s="315"/>
      <c r="AI53" s="315">
        <v>5</v>
      </c>
      <c r="AJ53" s="315">
        <v>4</v>
      </c>
      <c r="AK53" s="315">
        <v>7.3</v>
      </c>
      <c r="AL53" s="315"/>
      <c r="AM53" s="315">
        <v>5</v>
      </c>
      <c r="AN53" s="315"/>
      <c r="AO53" s="316">
        <f>AM53*AM$5+AK53*AK$5+AI53*AI$5+AG53*AG$5+AE53*AE$5+AC53*AC$5+AA53*AA$5+Y53*Y$5</f>
        <v>132.6</v>
      </c>
      <c r="AP53" s="315">
        <f>AO53/AO$5</f>
        <v>5.765217391304348</v>
      </c>
      <c r="AQ53" s="317" t="str">
        <f>IF(AP53&gt;=8.95,"Xuất sắc",IF(AP53&gt;=7.95,"Giỏi",IF(AP53&gt;=6.95,"Khá",IF(AP53&gt;=5.95,"TB khá",IF(AP53&gt;=4.95,"Trung bình",IF(AP53&gt;=3.95,"Yếu",IF(AP53&lt;3.95,"Kém")))))))</f>
        <v>Trung bình</v>
      </c>
      <c r="AR53" s="315">
        <f>(AO53+T53)/AR$5</f>
        <v>6.207692307692307</v>
      </c>
      <c r="AS53" s="317" t="str">
        <f>IF(AR53&gt;=8.95,"Xuất sắc",IF(AR53&gt;=7.95,"Giỏi",IF(AR53&gt;=6.95,"Khá",IF(AR53&gt;=5.95,"TB khá",IF(AR53&gt;=4.95,"Trung bình",IF(AR53&gt;=3.95,"Yếu",IF(AR53&lt;3.95,"Kém")))))))</f>
        <v>TB khá</v>
      </c>
      <c r="AT53" s="176">
        <f>W53+SUM((IF(Y53&gt;=5,0,1)),(IF(AA53&gt;=5,0,1)),(IF(AC53&gt;=5,0,1)),(IF(AE53&gt;=5,0,1)),(IF(AG53&gt;=5,0,1)),(IF(AI53&gt;=5,0,1)),(IF(AK53&gt;=5,0,1)),(IF(AM53&gt;=5,0,1)))</f>
        <v>1</v>
      </c>
      <c r="AU53" s="176">
        <f>X53+SUM((IF(Y53&gt;=5,0,$Y$5)),(IF(AA53&gt;=5,0,$AA$5)),(IF(AC53&gt;=5,0,$AC$5)),(IF(AE53&gt;=5,0,$AE$5)),(IF(AG53&gt;=5,0,$AG$5)),(IF(AI53&gt;=5,0,$AI$5)),(IF(AK53&gt;=5,0,$AK$5)),(IF(AM53&gt;=5,0,$AM$5)))</f>
        <v>2</v>
      </c>
      <c r="AV53" s="307" t="str">
        <f>IF(AR53&lt;3.95,"Thôi học",IF(AR53&lt;4.95,"Ngừng học",IF(AR53&lt;4.95,"Vớt lên lớp",IF(AU53&gt;20,"Ngừng học","Lên lớp"))))</f>
        <v>Lên lớp</v>
      </c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5"/>
      <c r="BM53" s="315"/>
      <c r="BN53" s="315"/>
      <c r="BO53" s="316">
        <f>BM53*BM$5+BK53*BK$5+BI53*BI$5+BG53*BG$5+BE53*BE$5+BC53*BC$5+BA53*BA$5+AY53*AY$5+AW53*AW$5</f>
        <v>0</v>
      </c>
      <c r="BP53" s="315">
        <f>BO53/BO$5</f>
        <v>0</v>
      </c>
      <c r="BQ53" s="318" t="str">
        <f>IF(BP53&gt;=8.95,"Xuất sắc",IF(BP53&gt;=7.95,"Giỏi",IF(BP53&gt;=6.95,"Khá",IF(BP53&gt;=5.95,"TB khá",IF(BP53&gt;=4.95,"Trung bình",IF(BP53&gt;=3.95,"Yếu",IF(BP53&lt;3.95,"Kém")))))))</f>
        <v>Kém</v>
      </c>
      <c r="BR53" s="319">
        <f>SUM((IF(AW53&gt;=5,0,1)),(IF(AY53&gt;=5,0,1)),(IF(BA53&gt;=5,0,1)),(IF(BC53&gt;=5,0,1)),(IF(BE53&gt;=5,0,1)),(IF(BG53&gt;=5,0,1)),(IF(BI53&gt;=5,0,1)),(IF(BK53&gt;=5,0,1)),(IF(BM53&gt;=5,0,1)))</f>
        <v>9</v>
      </c>
      <c r="BS53" s="315"/>
      <c r="BT53" s="315"/>
      <c r="BU53" s="315"/>
      <c r="BV53" s="315"/>
      <c r="BW53" s="315"/>
      <c r="BX53" s="315"/>
      <c r="BY53" s="315"/>
      <c r="BZ53" s="315"/>
      <c r="CA53" s="315"/>
      <c r="CB53" s="315"/>
      <c r="CC53" s="316"/>
      <c r="CD53" s="315"/>
      <c r="CE53" s="315"/>
      <c r="CF53" s="315"/>
      <c r="CG53" s="315"/>
      <c r="CH53" s="315"/>
      <c r="CI53" s="316">
        <f>CG53*CG$5+CE53*CE$5+CC53*CC$5+CA53*CA$5+BY53*BY$5+BW53*BW$5+BU53*BU$5+BS53*BS$5</f>
        <v>0</v>
      </c>
      <c r="CJ53" s="315">
        <f>CI53/CI$5</f>
        <v>0</v>
      </c>
      <c r="CK53" s="318" t="str">
        <f>IF(CJ53&gt;=8.95,"Xuất sắc",IF(CJ53&gt;=7.95,"Giỏi",IF(CJ53&gt;=6.95,"Khá",IF(CJ53&gt;=5.95,"TB khá",IF(CJ53&gt;=4.95,"Trung bình",IF(CJ53&gt;=3.95,"Yếu",IF(CJ53&lt;3.95,"Kém")))))))</f>
        <v>Kém</v>
      </c>
      <c r="CL53" s="315">
        <f>(CI53+BO53)/CL$5</f>
        <v>0</v>
      </c>
      <c r="CM53" s="318" t="str">
        <f>IF(CL53&gt;=8.95,"Xuất sắc",IF(CL53&gt;=7.95,"Giỏi",IF(CL53&gt;=6.95,"Khá",IF(CL53&gt;=5.95,"TB khá",IF(CL53&gt;=4.95,"Trung bình",IF(CL53&gt;=3.95,"Yếu",IF(CL53&lt;3.95,"Kém")))))))</f>
        <v>Kém</v>
      </c>
      <c r="CN53" s="315">
        <f>ROUND((CI53+BO53+AO53+T53)/CN$5,1)</f>
        <v>2.8</v>
      </c>
      <c r="CO53" s="319">
        <f>AT53+BR53+SUM((IF(BS53&gt;=5,0,1)),(IF(BU53&gt;=5,0,1)),(IF(BW53&gt;=5,0,1)),(IF(BY53&gt;=5,0,1)),(IF(CA53&gt;=5,0,1)),(IF(CC53&gt;=5,0,1)),(IF(CE53&gt;=5,0,1)),(IF(CG53&gt;=5,0,1)))</f>
        <v>18</v>
      </c>
      <c r="CP53" s="315" t="str">
        <f>IF(CL53&lt;3.95,"Thôi học",IF(CN53&lt;4.45,"Thôi học",IF(CO53&gt;=1,"Không đủ","Đủ điều kiện")))</f>
        <v>Thôi học</v>
      </c>
      <c r="CQ53" s="364"/>
      <c r="CR53" s="315"/>
      <c r="CS53" s="315"/>
      <c r="CT53" s="315"/>
      <c r="CU53" s="315"/>
      <c r="CV53" s="315"/>
      <c r="CW53" s="315">
        <f>ROUND((CQ53+CS53+CU53)/3,1)</f>
        <v>0</v>
      </c>
      <c r="CX53" s="315">
        <f>ROUND((CW53+CN53)/2,1)</f>
        <v>1.4</v>
      </c>
      <c r="CY53" s="316" t="str">
        <f>IF(CQ53&lt;5,"Chưa TN",IF(CS53&lt;5,"Chưa TN",IF(CU53&lt;5,"Chưa TN",IF(CX53&lt;5,"Chưa TN",IF(CX53&lt;5.95,"Trung bình",IF(CX53&lt;6.95,"TB khá",IF(CX53&lt;7.95,"Khá",IF(CX53&lt;8.95,"Giỏi","Xuất sắc"))))))))</f>
        <v>Chưa TN</v>
      </c>
    </row>
    <row r="54" spans="1:103" s="75" customFormat="1" ht="16.5" customHeight="1">
      <c r="A54" s="307" t="s">
        <v>288</v>
      </c>
      <c r="B54" s="341" t="s">
        <v>331</v>
      </c>
      <c r="C54" s="342" t="s">
        <v>332</v>
      </c>
      <c r="D54" s="343">
        <v>34698</v>
      </c>
      <c r="E54" s="344" t="s">
        <v>69</v>
      </c>
      <c r="F54" s="345" t="s">
        <v>218</v>
      </c>
      <c r="G54" s="346"/>
      <c r="H54" s="347">
        <v>5.5</v>
      </c>
      <c r="I54" s="347"/>
      <c r="J54" s="347">
        <v>7.1</v>
      </c>
      <c r="K54" s="347"/>
      <c r="L54" s="347">
        <v>6.2</v>
      </c>
      <c r="M54" s="347"/>
      <c r="N54" s="347">
        <v>5.4</v>
      </c>
      <c r="O54" s="348"/>
      <c r="P54" s="349">
        <v>5</v>
      </c>
      <c r="Q54" s="349"/>
      <c r="R54" s="349">
        <v>8</v>
      </c>
      <c r="S54" s="349"/>
      <c r="T54" s="350">
        <f>R54*R$5+P54*P$5+N54*N$5+L54*L$5+J54*J$5+H54*H$5</f>
        <v>185.8</v>
      </c>
      <c r="U54" s="349">
        <f>T54/T$5</f>
        <v>6.406896551724138</v>
      </c>
      <c r="V54" s="351" t="str">
        <f>IF(U54&gt;=8.95,"Xuất sắc",IF(U54&gt;=7.95,"Giỏi",IF(U54&gt;=6.95,"Khá",IF(U54&gt;=5.95,"TB khá",IF(U54&gt;=4.95,"Trung bình",IF(U54&gt;=3.95,"Yếu",IF(U54&lt;3.95,"Kém")))))))</f>
        <v>TB khá</v>
      </c>
      <c r="W54" s="181">
        <f>SUM((IF(H54&gt;=5,0,1)),(IF(J54&gt;=5,0,1)),(IF(L54&gt;=5,0,1)),(IF(N54&gt;=5,0,1)),(IF(P54&gt;=5,0,1)),(IF(R54&gt;=5,0,1)))</f>
        <v>0</v>
      </c>
      <c r="X54" s="181">
        <f>SUM((IF(H54&gt;=5,0,$H$5)),(IF(J54&gt;=5,0,$J$5)),(IF(L54&gt;=5,0,$L$5)),(IF(N54&gt;=5,0,$N$5)),(IF(P54&gt;=5,0,$P$5)),(IF(R54&gt;=5,0,$R$5)))</f>
        <v>0</v>
      </c>
      <c r="Y54" s="347">
        <v>6.3</v>
      </c>
      <c r="Z54" s="347"/>
      <c r="AA54" s="349">
        <v>5.3</v>
      </c>
      <c r="AB54" s="349">
        <v>3.8</v>
      </c>
      <c r="AC54" s="349">
        <v>5</v>
      </c>
      <c r="AD54" s="349"/>
      <c r="AE54" s="349">
        <v>7.3</v>
      </c>
      <c r="AF54" s="349"/>
      <c r="AG54" s="349">
        <v>7</v>
      </c>
      <c r="AH54" s="349"/>
      <c r="AI54" s="349">
        <v>4.8</v>
      </c>
      <c r="AJ54" s="349">
        <v>4.3</v>
      </c>
      <c r="AK54" s="349">
        <v>5.9</v>
      </c>
      <c r="AL54" s="349"/>
      <c r="AM54" s="349">
        <v>6</v>
      </c>
      <c r="AN54" s="349"/>
      <c r="AO54" s="350">
        <f>AM54*AM$5+AK54*AK$5+AI54*AI$5+AG54*AG$5+AE54*AE$5+AC54*AC$5+AA54*AA$5+Y54*Y$5</f>
        <v>134</v>
      </c>
      <c r="AP54" s="349">
        <f>AO54/AO$5</f>
        <v>5.826086956521739</v>
      </c>
      <c r="AQ54" s="317" t="str">
        <f>IF(AP54&gt;=8.95,"Xuất sắc",IF(AP54&gt;=7.95,"Giỏi",IF(AP54&gt;=6.95,"Khá",IF(AP54&gt;=5.95,"TB khá",IF(AP54&gt;=4.95,"Trung bình",IF(AP54&gt;=3.95,"Yếu",IF(AP54&lt;3.95,"Kém")))))))</f>
        <v>Trung bình</v>
      </c>
      <c r="AR54" s="349">
        <f>(AO54+T54)/AR$5</f>
        <v>6.15</v>
      </c>
      <c r="AS54" s="351" t="str">
        <f>IF(AR54&gt;=8.95,"Xuất sắc",IF(AR54&gt;=7.95,"Giỏi",IF(AR54&gt;=6.95,"Khá",IF(AR54&gt;=5.95,"TB khá",IF(AR54&gt;=4.95,"Trung bình",IF(AR54&gt;=3.95,"Yếu",IF(AR54&lt;3.95,"Kém")))))))</f>
        <v>TB khá</v>
      </c>
      <c r="AT54" s="181">
        <f>W54+SUM((IF(Y54&gt;=5,0,1)),(IF(AA54&gt;=5,0,1)),(IF(AC54&gt;=5,0,1)),(IF(AE54&gt;=5,0,1)),(IF(AG54&gt;=5,0,1)),(IF(AI54&gt;=5,0,1)),(IF(AK54&gt;=5,0,1)),(IF(AM54&gt;=5,0,1)))</f>
        <v>1</v>
      </c>
      <c r="AU54" s="181">
        <f>X54+SUM((IF(Y54&gt;=5,0,$Y$5)),(IF(AA54&gt;=5,0,$AA$5)),(IF(AC54&gt;=5,0,$AC$5)),(IF(AE54&gt;=5,0,$AE$5)),(IF(AG54&gt;=5,0,$AG$5)),(IF(AI54&gt;=5,0,$AI$5)),(IF(AK54&gt;=5,0,$AK$5)),(IF(AM54&gt;=5,0,$AM$5)))</f>
        <v>3</v>
      </c>
      <c r="AV54" s="352" t="str">
        <f>IF(AR54&lt;3.95,"Thôi học",IF(AR54&lt;4.95,"Ngừng học",IF(AR54&lt;4.95,"Vớt lên lớp",IF(AU54&gt;20,"Ngừng học","Lên lớp"))))</f>
        <v>Lên lớp</v>
      </c>
      <c r="AW54" s="349"/>
      <c r="AX54" s="349"/>
      <c r="AY54" s="349"/>
      <c r="AZ54" s="349"/>
      <c r="BA54" s="349"/>
      <c r="BB54" s="349"/>
      <c r="BC54" s="349"/>
      <c r="BD54" s="349"/>
      <c r="BE54" s="349"/>
      <c r="BF54" s="349"/>
      <c r="BG54" s="349"/>
      <c r="BH54" s="349"/>
      <c r="BI54" s="349"/>
      <c r="BJ54" s="349"/>
      <c r="BK54" s="349"/>
      <c r="BL54" s="349"/>
      <c r="BM54" s="349"/>
      <c r="BN54" s="349"/>
      <c r="BO54" s="350">
        <f>BM54*BM$5+BK54*BK$5+BI54*BI$5+BG54*BG$5+BE54*BE$5+BC54*BC$5+BA54*BA$5+AY54*AY$5+AW54*AW$5</f>
        <v>0</v>
      </c>
      <c r="BP54" s="349">
        <f>BO54/BO$5</f>
        <v>0</v>
      </c>
      <c r="BQ54" s="353" t="str">
        <f>IF(BP54&gt;=8.95,"Xuất sắc",IF(BP54&gt;=7.95,"Giỏi",IF(BP54&gt;=6.95,"Khá",IF(BP54&gt;=5.95,"TB khá",IF(BP54&gt;=4.95,"Trung bình",IF(BP54&gt;=3.95,"Yếu",IF(BP54&lt;3.95,"Kém")))))))</f>
        <v>Kém</v>
      </c>
      <c r="BR54" s="354">
        <f>SUM((IF(AW54&gt;=5,0,1)),(IF(AY54&gt;=5,0,1)),(IF(BA54&gt;=5,0,1)),(IF(BC54&gt;=5,0,1)),(IF(BE54&gt;=5,0,1)),(IF(BG54&gt;=5,0,1)),(IF(BI54&gt;=5,0,1)),(IF(BK54&gt;=5,0,1)),(IF(BM54&gt;=5,0,1)))</f>
        <v>9</v>
      </c>
      <c r="BS54" s="349"/>
      <c r="BT54" s="349"/>
      <c r="BU54" s="349"/>
      <c r="BV54" s="349"/>
      <c r="BW54" s="349"/>
      <c r="BX54" s="349"/>
      <c r="BY54" s="349"/>
      <c r="BZ54" s="349"/>
      <c r="CA54" s="349"/>
      <c r="CB54" s="349"/>
      <c r="CC54" s="350"/>
      <c r="CD54" s="349"/>
      <c r="CE54" s="349"/>
      <c r="CF54" s="349"/>
      <c r="CG54" s="349"/>
      <c r="CH54" s="349"/>
      <c r="CI54" s="350">
        <f>CG54*CG$5+CE54*CE$5+CC54*CC$5+CA54*CA$5+BY54*BY$5+BW54*BW$5+BU54*BU$5+BS54*BS$5</f>
        <v>0</v>
      </c>
      <c r="CJ54" s="349">
        <f>CI54/CI$5</f>
        <v>0</v>
      </c>
      <c r="CK54" s="353" t="str">
        <f>IF(CJ54&gt;=8.95,"Xuất sắc",IF(CJ54&gt;=7.95,"Giỏi",IF(CJ54&gt;=6.95,"Khá",IF(CJ54&gt;=5.95,"TB khá",IF(CJ54&gt;=4.95,"Trung bình",IF(CJ54&gt;=3.95,"Yếu",IF(CJ54&lt;3.95,"Kém")))))))</f>
        <v>Kém</v>
      </c>
      <c r="CL54" s="349">
        <f>(CI54+BO54)/CL$5</f>
        <v>0</v>
      </c>
      <c r="CM54" s="353" t="str">
        <f>IF(CL54&gt;=8.95,"Xuất sắc",IF(CL54&gt;=7.95,"Giỏi",IF(CL54&gt;=6.95,"Khá",IF(CL54&gt;=5.95,"TB khá",IF(CL54&gt;=4.95,"Trung bình",IF(CL54&gt;=3.95,"Yếu",IF(CL54&lt;3.95,"Kém")))))))</f>
        <v>Kém</v>
      </c>
      <c r="CN54" s="349">
        <f>ROUND((CI54+BO54+AO54+T54)/CN$5,1)</f>
        <v>2.8</v>
      </c>
      <c r="CO54" s="354">
        <f>AT54+BR54+SUM((IF(BS54&gt;=5,0,1)),(IF(BU54&gt;=5,0,1)),(IF(BW54&gt;=5,0,1)),(IF(BY54&gt;=5,0,1)),(IF(CA54&gt;=5,0,1)),(IF(CC54&gt;=5,0,1)),(IF(CE54&gt;=5,0,1)),(IF(CG54&gt;=5,0,1)))</f>
        <v>18</v>
      </c>
      <c r="CP54" s="349" t="str">
        <f>IF(CL54&lt;3.95,"Thôi học",IF(CN54&lt;4.45,"Thôi học",IF(CO54&gt;=1,"Không đủ","Đủ điều kiện")))</f>
        <v>Thôi học</v>
      </c>
      <c r="CQ54" s="355"/>
      <c r="CR54" s="349"/>
      <c r="CS54" s="349"/>
      <c r="CT54" s="349"/>
      <c r="CU54" s="349"/>
      <c r="CV54" s="349"/>
      <c r="CW54" s="349">
        <f>ROUND((CQ54+CS54+CU54)/3,1)</f>
        <v>0</v>
      </c>
      <c r="CX54" s="349">
        <f>ROUND((CW54+CN54)/2,1)</f>
        <v>1.4</v>
      </c>
      <c r="CY54" s="350" t="str">
        <f>IF(CQ54&lt;5,"Chưa TN",IF(CS54&lt;5,"Chưa TN",IF(CU54&lt;5,"Chưa TN",IF(CX54&lt;5,"Chưa TN",IF(CX54&lt;5.95,"Trung bình",IF(CX54&lt;6.95,"TB khá",IF(CX54&lt;7.95,"Khá",IF(CX54&lt;8.95,"Giỏi","Xuất sắc"))))))))</f>
        <v>Chưa TN</v>
      </c>
    </row>
    <row r="55" spans="1:103" s="75" customFormat="1" ht="16.5" customHeight="1">
      <c r="A55" s="307">
        <v>16</v>
      </c>
      <c r="B55" s="356" t="s">
        <v>304</v>
      </c>
      <c r="C55" s="357" t="s">
        <v>174</v>
      </c>
      <c r="D55" s="358">
        <v>34628</v>
      </c>
      <c r="E55" s="359" t="s">
        <v>72</v>
      </c>
      <c r="F55" s="360" t="s">
        <v>186</v>
      </c>
      <c r="G55" s="361" t="s">
        <v>86</v>
      </c>
      <c r="H55" s="362">
        <v>4.7</v>
      </c>
      <c r="I55" s="362">
        <v>3.7</v>
      </c>
      <c r="J55" s="362">
        <v>7.2</v>
      </c>
      <c r="K55" s="362"/>
      <c r="L55" s="362">
        <v>6</v>
      </c>
      <c r="M55" s="362"/>
      <c r="N55" s="362">
        <v>5.5</v>
      </c>
      <c r="O55" s="363"/>
      <c r="P55" s="315">
        <v>5.3</v>
      </c>
      <c r="Q55" s="315"/>
      <c r="R55" s="315">
        <v>7</v>
      </c>
      <c r="S55" s="315"/>
      <c r="T55" s="316">
        <v>177.2</v>
      </c>
      <c r="U55" s="315">
        <v>6.110344827586206</v>
      </c>
      <c r="V55" s="317" t="s">
        <v>354</v>
      </c>
      <c r="W55" s="176">
        <v>1</v>
      </c>
      <c r="X55" s="176">
        <v>6</v>
      </c>
      <c r="Y55" s="362"/>
      <c r="Z55" s="362" t="s">
        <v>337</v>
      </c>
      <c r="AA55" s="315"/>
      <c r="AB55" s="315" t="s">
        <v>337</v>
      </c>
      <c r="AC55" s="315">
        <v>3</v>
      </c>
      <c r="AD55" s="315">
        <v>3</v>
      </c>
      <c r="AE55" s="315"/>
      <c r="AF55" s="362" t="s">
        <v>337</v>
      </c>
      <c r="AG55" s="315"/>
      <c r="AH55" s="315" t="s">
        <v>335</v>
      </c>
      <c r="AI55" s="315"/>
      <c r="AJ55" s="315" t="s">
        <v>337</v>
      </c>
      <c r="AK55" s="315">
        <v>5.3</v>
      </c>
      <c r="AL55" s="315"/>
      <c r="AM55" s="315"/>
      <c r="AN55" s="362" t="s">
        <v>337</v>
      </c>
      <c r="AO55" s="316">
        <v>30.2</v>
      </c>
      <c r="AP55" s="315">
        <v>1.3130434782608695</v>
      </c>
      <c r="AQ55" s="317" t="s">
        <v>98</v>
      </c>
      <c r="AR55" s="315">
        <v>3.988461538461538</v>
      </c>
      <c r="AS55" s="317" t="s">
        <v>96</v>
      </c>
      <c r="AT55" s="176">
        <v>8</v>
      </c>
      <c r="AU55" s="176">
        <v>25</v>
      </c>
      <c r="AV55" s="307" t="s">
        <v>359</v>
      </c>
      <c r="AW55" s="315"/>
      <c r="AX55" s="315"/>
      <c r="AY55" s="315"/>
      <c r="AZ55" s="315"/>
      <c r="BA55" s="315"/>
      <c r="BB55" s="315"/>
      <c r="BC55" s="315"/>
      <c r="BD55" s="315"/>
      <c r="BE55" s="315"/>
      <c r="BF55" s="315"/>
      <c r="BG55" s="315"/>
      <c r="BH55" s="315"/>
      <c r="BI55" s="315"/>
      <c r="BJ55" s="315"/>
      <c r="BK55" s="315"/>
      <c r="BL55" s="315"/>
      <c r="BM55" s="315"/>
      <c r="BN55" s="315"/>
      <c r="BO55" s="316">
        <v>0</v>
      </c>
      <c r="BP55" s="315">
        <v>0</v>
      </c>
      <c r="BQ55" s="318" t="s">
        <v>98</v>
      </c>
      <c r="BR55" s="319">
        <v>9</v>
      </c>
      <c r="BS55" s="315"/>
      <c r="BT55" s="315"/>
      <c r="BU55" s="315"/>
      <c r="BV55" s="315"/>
      <c r="BW55" s="315"/>
      <c r="BX55" s="315"/>
      <c r="BY55" s="315"/>
      <c r="BZ55" s="315"/>
      <c r="CA55" s="315"/>
      <c r="CB55" s="315"/>
      <c r="CC55" s="316"/>
      <c r="CD55" s="315"/>
      <c r="CE55" s="315"/>
      <c r="CF55" s="315"/>
      <c r="CG55" s="315"/>
      <c r="CH55" s="315"/>
      <c r="CI55" s="316">
        <v>0</v>
      </c>
      <c r="CJ55" s="315">
        <v>0</v>
      </c>
      <c r="CK55" s="318" t="s">
        <v>98</v>
      </c>
      <c r="CL55" s="315">
        <v>0</v>
      </c>
      <c r="CM55" s="318" t="s">
        <v>98</v>
      </c>
      <c r="CN55" s="315">
        <v>1.8</v>
      </c>
      <c r="CO55" s="319">
        <v>25</v>
      </c>
      <c r="CP55" s="315" t="s">
        <v>357</v>
      </c>
      <c r="CQ55" s="364"/>
      <c r="CR55" s="315"/>
      <c r="CS55" s="315"/>
      <c r="CT55" s="315"/>
      <c r="CU55" s="315"/>
      <c r="CV55" s="315"/>
      <c r="CW55" s="315">
        <v>0</v>
      </c>
      <c r="CX55" s="315">
        <v>0.9</v>
      </c>
      <c r="CY55" s="316" t="s">
        <v>358</v>
      </c>
    </row>
    <row r="56" spans="1:103" s="75" customFormat="1" ht="16.5" customHeight="1">
      <c r="A56" s="307">
        <v>24</v>
      </c>
      <c r="B56" s="356" t="s">
        <v>312</v>
      </c>
      <c r="C56" s="357" t="s">
        <v>257</v>
      </c>
      <c r="D56" s="358">
        <v>34617</v>
      </c>
      <c r="E56" s="359" t="s">
        <v>72</v>
      </c>
      <c r="F56" s="360" t="s">
        <v>186</v>
      </c>
      <c r="G56" s="361" t="s">
        <v>71</v>
      </c>
      <c r="H56" s="362">
        <v>4.2</v>
      </c>
      <c r="I56" s="362">
        <v>3.7</v>
      </c>
      <c r="J56" s="362">
        <v>6.1</v>
      </c>
      <c r="K56" s="362"/>
      <c r="L56" s="362">
        <v>5.5</v>
      </c>
      <c r="M56" s="362"/>
      <c r="N56" s="362">
        <v>5.1</v>
      </c>
      <c r="O56" s="363"/>
      <c r="P56" s="315">
        <v>5</v>
      </c>
      <c r="Q56" s="315"/>
      <c r="R56" s="315">
        <v>7</v>
      </c>
      <c r="S56" s="315"/>
      <c r="T56" s="316">
        <v>161.3</v>
      </c>
      <c r="U56" s="315">
        <v>5.562068965517242</v>
      </c>
      <c r="V56" s="317" t="s">
        <v>355</v>
      </c>
      <c r="W56" s="176">
        <v>1</v>
      </c>
      <c r="X56" s="176">
        <v>6</v>
      </c>
      <c r="Y56" s="362"/>
      <c r="Z56" s="362" t="s">
        <v>337</v>
      </c>
      <c r="AA56" s="315"/>
      <c r="AB56" s="315" t="s">
        <v>337</v>
      </c>
      <c r="AC56" s="315"/>
      <c r="AD56" s="362" t="s">
        <v>337</v>
      </c>
      <c r="AE56" s="315"/>
      <c r="AF56" s="362" t="s">
        <v>337</v>
      </c>
      <c r="AG56" s="315"/>
      <c r="AH56" s="315" t="s">
        <v>335</v>
      </c>
      <c r="AI56" s="315"/>
      <c r="AJ56" s="362" t="s">
        <v>337</v>
      </c>
      <c r="AK56" s="315">
        <v>7.7</v>
      </c>
      <c r="AL56" s="315"/>
      <c r="AM56" s="315"/>
      <c r="AN56" s="362" t="s">
        <v>337</v>
      </c>
      <c r="AO56" s="316">
        <v>30.8</v>
      </c>
      <c r="AP56" s="315">
        <v>1.3391304347826087</v>
      </c>
      <c r="AQ56" s="317" t="s">
        <v>98</v>
      </c>
      <c r="AR56" s="315">
        <v>3.69423076923077</v>
      </c>
      <c r="AS56" s="317" t="s">
        <v>98</v>
      </c>
      <c r="AT56" s="176">
        <v>8</v>
      </c>
      <c r="AU56" s="176">
        <v>25</v>
      </c>
      <c r="AV56" s="307" t="s">
        <v>357</v>
      </c>
      <c r="AW56" s="315"/>
      <c r="AX56" s="315"/>
      <c r="AY56" s="315"/>
      <c r="AZ56" s="315"/>
      <c r="BA56" s="315"/>
      <c r="BB56" s="315"/>
      <c r="BC56" s="315"/>
      <c r="BD56" s="315"/>
      <c r="BE56" s="315"/>
      <c r="BF56" s="315"/>
      <c r="BG56" s="315"/>
      <c r="BH56" s="315"/>
      <c r="BI56" s="315"/>
      <c r="BJ56" s="315"/>
      <c r="BK56" s="315"/>
      <c r="BL56" s="315"/>
      <c r="BM56" s="315"/>
      <c r="BN56" s="315"/>
      <c r="BO56" s="316">
        <v>0</v>
      </c>
      <c r="BP56" s="315">
        <v>0</v>
      </c>
      <c r="BQ56" s="318" t="s">
        <v>98</v>
      </c>
      <c r="BR56" s="319">
        <v>9</v>
      </c>
      <c r="BS56" s="315"/>
      <c r="BT56" s="315"/>
      <c r="BU56" s="315"/>
      <c r="BV56" s="315"/>
      <c r="BW56" s="315"/>
      <c r="BX56" s="315"/>
      <c r="BY56" s="315"/>
      <c r="BZ56" s="315"/>
      <c r="CA56" s="315"/>
      <c r="CB56" s="315"/>
      <c r="CC56" s="316"/>
      <c r="CD56" s="315"/>
      <c r="CE56" s="315"/>
      <c r="CF56" s="315"/>
      <c r="CG56" s="315"/>
      <c r="CH56" s="315"/>
      <c r="CI56" s="316">
        <v>0</v>
      </c>
      <c r="CJ56" s="315">
        <v>0</v>
      </c>
      <c r="CK56" s="318" t="s">
        <v>98</v>
      </c>
      <c r="CL56" s="315">
        <v>0</v>
      </c>
      <c r="CM56" s="318" t="s">
        <v>98</v>
      </c>
      <c r="CN56" s="315">
        <v>1.7</v>
      </c>
      <c r="CO56" s="319">
        <v>25</v>
      </c>
      <c r="CP56" s="315" t="s">
        <v>357</v>
      </c>
      <c r="CQ56" s="364"/>
      <c r="CR56" s="315"/>
      <c r="CS56" s="315"/>
      <c r="CT56" s="315"/>
      <c r="CU56" s="315"/>
      <c r="CV56" s="315"/>
      <c r="CW56" s="315">
        <v>0</v>
      </c>
      <c r="CX56" s="315">
        <v>0.9</v>
      </c>
      <c r="CY56" s="316" t="s">
        <v>358</v>
      </c>
    </row>
    <row r="57" spans="1:103" s="75" customFormat="1" ht="16.5" customHeight="1">
      <c r="A57" s="307">
        <v>30</v>
      </c>
      <c r="B57" s="356" t="s">
        <v>79</v>
      </c>
      <c r="C57" s="357" t="s">
        <v>109</v>
      </c>
      <c r="D57" s="358">
        <v>34560</v>
      </c>
      <c r="E57" s="359" t="s">
        <v>72</v>
      </c>
      <c r="F57" s="360" t="s">
        <v>296</v>
      </c>
      <c r="G57" s="361"/>
      <c r="H57" s="362">
        <v>6</v>
      </c>
      <c r="I57" s="362"/>
      <c r="J57" s="362">
        <v>7.1</v>
      </c>
      <c r="K57" s="362"/>
      <c r="L57" s="362">
        <v>3.7</v>
      </c>
      <c r="M57" s="362"/>
      <c r="N57" s="362">
        <v>5.4</v>
      </c>
      <c r="O57" s="363"/>
      <c r="P57" s="315">
        <v>5.3</v>
      </c>
      <c r="Q57" s="315"/>
      <c r="R57" s="315">
        <v>8</v>
      </c>
      <c r="S57" s="315"/>
      <c r="T57" s="316">
        <v>179.7</v>
      </c>
      <c r="U57" s="315">
        <v>6.19655172413793</v>
      </c>
      <c r="V57" s="317" t="s">
        <v>354</v>
      </c>
      <c r="W57" s="176">
        <v>1</v>
      </c>
      <c r="X57" s="176">
        <v>4</v>
      </c>
      <c r="Y57" s="362">
        <v>5</v>
      </c>
      <c r="Z57" s="362"/>
      <c r="AA57" s="315">
        <v>5.9</v>
      </c>
      <c r="AB57" s="315">
        <v>4.4</v>
      </c>
      <c r="AC57" s="315">
        <v>5</v>
      </c>
      <c r="AD57" s="315"/>
      <c r="AE57" s="315">
        <v>5.5</v>
      </c>
      <c r="AF57" s="315"/>
      <c r="AG57" s="315">
        <v>6</v>
      </c>
      <c r="AH57" s="315"/>
      <c r="AI57" s="315">
        <v>4.5</v>
      </c>
      <c r="AJ57" s="315">
        <v>3.5</v>
      </c>
      <c r="AK57" s="315">
        <v>6.7</v>
      </c>
      <c r="AL57" s="315"/>
      <c r="AM57" s="315">
        <v>5</v>
      </c>
      <c r="AN57" s="315"/>
      <c r="AO57" s="316">
        <v>128.3</v>
      </c>
      <c r="AP57" s="315">
        <v>5.578260869565218</v>
      </c>
      <c r="AQ57" s="317" t="s">
        <v>355</v>
      </c>
      <c r="AR57" s="315">
        <v>5.923076923076923</v>
      </c>
      <c r="AS57" s="317" t="s">
        <v>355</v>
      </c>
      <c r="AT57" s="176">
        <v>2</v>
      </c>
      <c r="AU57" s="176">
        <v>7</v>
      </c>
      <c r="AV57" s="307" t="s">
        <v>356</v>
      </c>
      <c r="AW57" s="315"/>
      <c r="AX57" s="315"/>
      <c r="AY57" s="315"/>
      <c r="AZ57" s="315"/>
      <c r="BA57" s="315"/>
      <c r="BB57" s="315"/>
      <c r="BC57" s="315"/>
      <c r="BD57" s="315"/>
      <c r="BE57" s="315"/>
      <c r="BF57" s="315"/>
      <c r="BG57" s="315"/>
      <c r="BH57" s="315"/>
      <c r="BI57" s="315"/>
      <c r="BJ57" s="315"/>
      <c r="BK57" s="315"/>
      <c r="BL57" s="315"/>
      <c r="BM57" s="315"/>
      <c r="BN57" s="315"/>
      <c r="BO57" s="316">
        <v>0</v>
      </c>
      <c r="BP57" s="315">
        <v>0</v>
      </c>
      <c r="BQ57" s="318" t="s">
        <v>98</v>
      </c>
      <c r="BR57" s="319">
        <v>9</v>
      </c>
      <c r="BS57" s="315"/>
      <c r="BT57" s="315"/>
      <c r="BU57" s="315"/>
      <c r="BV57" s="315"/>
      <c r="BW57" s="315"/>
      <c r="BX57" s="315"/>
      <c r="BY57" s="315"/>
      <c r="BZ57" s="315"/>
      <c r="CA57" s="315"/>
      <c r="CB57" s="315"/>
      <c r="CC57" s="316"/>
      <c r="CD57" s="315"/>
      <c r="CE57" s="315"/>
      <c r="CF57" s="315"/>
      <c r="CG57" s="315"/>
      <c r="CH57" s="315"/>
      <c r="CI57" s="316">
        <v>0</v>
      </c>
      <c r="CJ57" s="315">
        <v>0</v>
      </c>
      <c r="CK57" s="318" t="s">
        <v>98</v>
      </c>
      <c r="CL57" s="315">
        <v>0</v>
      </c>
      <c r="CM57" s="318" t="s">
        <v>98</v>
      </c>
      <c r="CN57" s="315">
        <v>2.7</v>
      </c>
      <c r="CO57" s="319">
        <v>19</v>
      </c>
      <c r="CP57" s="315" t="s">
        <v>357</v>
      </c>
      <c r="CQ57" s="364"/>
      <c r="CR57" s="315"/>
      <c r="CS57" s="315"/>
      <c r="CT57" s="315"/>
      <c r="CU57" s="315"/>
      <c r="CV57" s="315"/>
      <c r="CW57" s="315">
        <v>0</v>
      </c>
      <c r="CX57" s="315">
        <v>1.4</v>
      </c>
      <c r="CY57" s="316" t="s">
        <v>358</v>
      </c>
    </row>
    <row r="58" spans="1:103" s="75" customFormat="1" ht="16.5" customHeight="1">
      <c r="A58" s="81">
        <v>15</v>
      </c>
      <c r="B58" s="356" t="s">
        <v>288</v>
      </c>
      <c r="C58" s="357" t="s">
        <v>172</v>
      </c>
      <c r="D58" s="358">
        <v>34608</v>
      </c>
      <c r="E58" s="359" t="s">
        <v>72</v>
      </c>
      <c r="F58" s="360" t="s">
        <v>233</v>
      </c>
      <c r="G58" s="361" t="s">
        <v>71</v>
      </c>
      <c r="H58" s="362">
        <v>6.5</v>
      </c>
      <c r="I58" s="362"/>
      <c r="J58" s="362">
        <v>6.6</v>
      </c>
      <c r="K58" s="362"/>
      <c r="L58" s="362">
        <v>7.2</v>
      </c>
      <c r="M58" s="362"/>
      <c r="N58" s="362">
        <v>5.4</v>
      </c>
      <c r="O58" s="363"/>
      <c r="P58" s="315">
        <v>5.9</v>
      </c>
      <c r="Q58" s="315"/>
      <c r="R58" s="315">
        <v>7</v>
      </c>
      <c r="S58" s="315"/>
      <c r="T58" s="316">
        <f aca="true" t="shared" si="56" ref="T58:T64">R58*R$5+P58*P$5+N58*N$5+L58*L$5+J58*J$5+H58*H$5</f>
        <v>189.5</v>
      </c>
      <c r="U58" s="315">
        <f aca="true" t="shared" si="57" ref="U58:U64">T58/T$5</f>
        <v>6.5344827586206895</v>
      </c>
      <c r="V58" s="317" t="str">
        <f aca="true" t="shared" si="58" ref="V58:V64">IF(U58&gt;=8.95,"Xuất sắc",IF(U58&gt;=7.95,"Giỏi",IF(U58&gt;=6.95,"Khá",IF(U58&gt;=5.95,"TB khá",IF(U58&gt;=4.95,"Trung bình",IF(U58&gt;=3.95,"Yếu",IF(U58&lt;3.95,"Kém")))))))</f>
        <v>TB khá</v>
      </c>
      <c r="W58" s="176">
        <f aca="true" t="shared" si="59" ref="W58:W64">SUM((IF(H58&gt;=5,0,1)),(IF(J58&gt;=5,0,1)),(IF(L58&gt;=5,0,1)),(IF(N58&gt;=5,0,1)),(IF(P58&gt;=5,0,1)),(IF(R58&gt;=5,0,1)))</f>
        <v>0</v>
      </c>
      <c r="X58" s="176">
        <f aca="true" t="shared" si="60" ref="X58:X64">SUM((IF(H58&gt;=5,0,$H$5)),(IF(J58&gt;=5,0,$J$5)),(IF(L58&gt;=5,0,$L$5)),(IF(N58&gt;=5,0,$N$5)),(IF(P58&gt;=5,0,$P$5)),(IF(R58&gt;=5,0,$R$5)))</f>
        <v>0</v>
      </c>
      <c r="Y58" s="362"/>
      <c r="Z58" s="362" t="s">
        <v>337</v>
      </c>
      <c r="AA58" s="315"/>
      <c r="AB58" s="315" t="s">
        <v>337</v>
      </c>
      <c r="AC58" s="315"/>
      <c r="AD58" s="362" t="s">
        <v>337</v>
      </c>
      <c r="AE58" s="315"/>
      <c r="AF58" s="362" t="s">
        <v>337</v>
      </c>
      <c r="AG58" s="315"/>
      <c r="AH58" s="315" t="s">
        <v>335</v>
      </c>
      <c r="AI58" s="315"/>
      <c r="AJ58" s="315" t="s">
        <v>337</v>
      </c>
      <c r="AK58" s="315"/>
      <c r="AL58" s="362" t="s">
        <v>337</v>
      </c>
      <c r="AM58" s="315"/>
      <c r="AN58" s="362" t="s">
        <v>337</v>
      </c>
      <c r="AO58" s="316">
        <f aca="true" t="shared" si="61" ref="AO58:AO64">AM58*AM$5+AK58*AK$5+AI58*AI$5+AG58*AG$5+AE58*AE$5+AC58*AC$5+AA58*AA$5+Y58*Y$5</f>
        <v>0</v>
      </c>
      <c r="AP58" s="315">
        <f aca="true" t="shared" si="62" ref="AP58:AP64">AO58/AO$5</f>
        <v>0</v>
      </c>
      <c r="AQ58" s="317" t="str">
        <f aca="true" t="shared" si="63" ref="AQ58:AQ64">IF(AP58&gt;=8.95,"Xuất sắc",IF(AP58&gt;=7.95,"Giỏi",IF(AP58&gt;=6.95,"Khá",IF(AP58&gt;=5.95,"TB khá",IF(AP58&gt;=4.95,"Trung bình",IF(AP58&gt;=3.95,"Yếu",IF(AP58&lt;3.95,"Kém")))))))</f>
        <v>Kém</v>
      </c>
      <c r="AR58" s="315">
        <f aca="true" t="shared" si="64" ref="AR58:AR64">(AO58+T58)/AR$5</f>
        <v>3.644230769230769</v>
      </c>
      <c r="AS58" s="317" t="str">
        <f aca="true" t="shared" si="65" ref="AS58:AS64">IF(AR58&gt;=8.95,"Xuất sắc",IF(AR58&gt;=7.95,"Giỏi",IF(AR58&gt;=6.95,"Khá",IF(AR58&gt;=5.95,"TB khá",IF(AR58&gt;=4.95,"Trung bình",IF(AR58&gt;=3.95,"Yếu",IF(AR58&lt;3.95,"Kém")))))))</f>
        <v>Kém</v>
      </c>
      <c r="AT58" s="176">
        <f aca="true" t="shared" si="66" ref="AT58:AT64">W58+SUM((IF(Y58&gt;=5,0,1)),(IF(AA58&gt;=5,0,1)),(IF(AC58&gt;=5,0,1)),(IF(AE58&gt;=5,0,1)),(IF(AG58&gt;=5,0,1)),(IF(AI58&gt;=5,0,1)),(IF(AK58&gt;=5,0,1)),(IF(AM58&gt;=5,0,1)))</f>
        <v>8</v>
      </c>
      <c r="AU58" s="176">
        <f aca="true" t="shared" si="67" ref="AU58:AU64">X58+SUM((IF(Y58&gt;=5,0,$Y$5)),(IF(AA58&gt;=5,0,$AA$5)),(IF(AC58&gt;=5,0,$AC$5)),(IF(AE58&gt;=5,0,$AE$5)),(IF(AG58&gt;=5,0,$AG$5)),(IF(AI58&gt;=5,0,$AI$5)),(IF(AK58&gt;=5,0,$AK$5)),(IF(AM58&gt;=5,0,$AM$5)))</f>
        <v>23</v>
      </c>
      <c r="AV58" s="307" t="str">
        <f aca="true" t="shared" si="68" ref="AV58:AV64">IF(AR58&lt;3.95,"Thôi học",IF(AR58&lt;4.95,"Ngừng học",IF(AR58&lt;4.95,"Vớt lên lớp",IF(AU58&gt;20,"Ngừng học","Lên lớp"))))</f>
        <v>Thôi học</v>
      </c>
      <c r="AW58" s="315"/>
      <c r="AX58" s="315"/>
      <c r="AY58" s="315"/>
      <c r="AZ58" s="315"/>
      <c r="BA58" s="315"/>
      <c r="BB58" s="315"/>
      <c r="BC58" s="315"/>
      <c r="BD58" s="315"/>
      <c r="BE58" s="315"/>
      <c r="BF58" s="315"/>
      <c r="BG58" s="315"/>
      <c r="BH58" s="315"/>
      <c r="BI58" s="315"/>
      <c r="BJ58" s="315"/>
      <c r="BK58" s="315"/>
      <c r="BL58" s="315"/>
      <c r="BM58" s="315"/>
      <c r="BN58" s="315"/>
      <c r="BO58" s="316">
        <f aca="true" t="shared" si="69" ref="BO58:BO65">BM58*BM$5+BK58*BK$5+BI58*BI$5+BG58*BG$5+BE58*BE$5+BC58*BC$5+BA58*BA$5+AY58*AY$5+AW58*AW$5</f>
        <v>0</v>
      </c>
      <c r="BP58" s="315">
        <f aca="true" t="shared" si="70" ref="BP58:BP64">BO58/BO$5</f>
        <v>0</v>
      </c>
      <c r="BQ58" s="318" t="str">
        <f aca="true" t="shared" si="71" ref="BQ58:BQ64">IF(BP58&gt;=8.95,"Xuất sắc",IF(BP58&gt;=7.95,"Giỏi",IF(BP58&gt;=6.95,"Khá",IF(BP58&gt;=5.95,"TB khá",IF(BP58&gt;=4.95,"Trung bình",IF(BP58&gt;=3.95,"Yếu",IF(BP58&lt;3.95,"Kém")))))))</f>
        <v>Kém</v>
      </c>
      <c r="BR58" s="319">
        <f aca="true" t="shared" si="72" ref="BR58:BR65">SUM((IF(AW58&gt;=5,0,1)),(IF(AY58&gt;=5,0,1)),(IF(BA58&gt;=5,0,1)),(IF(BC58&gt;=5,0,1)),(IF(BE58&gt;=5,0,1)),(IF(BG58&gt;=5,0,1)),(IF(BI58&gt;=5,0,1)),(IF(BK58&gt;=5,0,1)),(IF(BM58&gt;=5,0,1)))</f>
        <v>9</v>
      </c>
      <c r="BS58" s="315"/>
      <c r="BT58" s="315"/>
      <c r="BU58" s="315"/>
      <c r="BV58" s="315"/>
      <c r="BW58" s="315"/>
      <c r="BX58" s="315"/>
      <c r="BY58" s="315"/>
      <c r="BZ58" s="315"/>
      <c r="CA58" s="315"/>
      <c r="CB58" s="315"/>
      <c r="CC58" s="316"/>
      <c r="CD58" s="315"/>
      <c r="CE58" s="315"/>
      <c r="CF58" s="315"/>
      <c r="CG58" s="315"/>
      <c r="CH58" s="315"/>
      <c r="CI58" s="316">
        <f aca="true" t="shared" si="73" ref="CI58:CI65">CG58*CG$5+CE58*CE$5+CC58*CC$5+CA58*CA$5+BY58*BY$5+BW58*BW$5+BU58*BU$5+BS58*BS$5</f>
        <v>0</v>
      </c>
      <c r="CJ58" s="315">
        <f aca="true" t="shared" si="74" ref="CJ58:CJ64">CI58/CI$5</f>
        <v>0</v>
      </c>
      <c r="CK58" s="318" t="str">
        <f aca="true" t="shared" si="75" ref="CK58:CK64">IF(CJ58&gt;=8.95,"Xuất sắc",IF(CJ58&gt;=7.95,"Giỏi",IF(CJ58&gt;=6.95,"Khá",IF(CJ58&gt;=5.95,"TB khá",IF(CJ58&gt;=4.95,"Trung bình",IF(CJ58&gt;=3.95,"Yếu",IF(CJ58&lt;3.95,"Kém")))))))</f>
        <v>Kém</v>
      </c>
      <c r="CL58" s="315">
        <f aca="true" t="shared" si="76" ref="CL58:CL65">(CI58+BO58)/CL$5</f>
        <v>0</v>
      </c>
      <c r="CM58" s="318" t="str">
        <f aca="true" t="shared" si="77" ref="CM58:CM64">IF(CL58&gt;=8.95,"Xuất sắc",IF(CL58&gt;=7.95,"Giỏi",IF(CL58&gt;=6.95,"Khá",IF(CL58&gt;=5.95,"TB khá",IF(CL58&gt;=4.95,"Trung bình",IF(CL58&gt;=3.95,"Yếu",IF(CL58&lt;3.95,"Kém")))))))</f>
        <v>Kém</v>
      </c>
      <c r="CN58" s="315">
        <f aca="true" t="shared" si="78" ref="CN58:CN65">ROUND((CI58+BO58+AO58+T58)/CN$5,1)</f>
        <v>1.6</v>
      </c>
      <c r="CO58" s="319">
        <f aca="true" t="shared" si="79" ref="CO58:CO65">AT58+BR58+SUM((IF(BS58&gt;=5,0,1)),(IF(BU58&gt;=5,0,1)),(IF(BW58&gt;=5,0,1)),(IF(BY58&gt;=5,0,1)),(IF(CA58&gt;=5,0,1)),(IF(CC58&gt;=5,0,1)),(IF(CE58&gt;=5,0,1)),(IF(CG58&gt;=5,0,1)))</f>
        <v>25</v>
      </c>
      <c r="CP58" s="315" t="str">
        <f aca="true" t="shared" si="80" ref="CP58:CP64">IF(CL58&lt;3.95,"Thôi học",IF(CN58&lt;4.45,"Thôi học",IF(CO58&gt;=1,"Không đủ","Đủ điều kiện")))</f>
        <v>Thôi học</v>
      </c>
      <c r="CQ58" s="364"/>
      <c r="CR58" s="315"/>
      <c r="CS58" s="315"/>
      <c r="CT58" s="315"/>
      <c r="CU58" s="315"/>
      <c r="CV58" s="315"/>
      <c r="CW58" s="315">
        <f aca="true" t="shared" si="81" ref="CW58:CW64">ROUND((CQ58+CS58+CU58)/3,1)</f>
        <v>0</v>
      </c>
      <c r="CX58" s="315">
        <f aca="true" t="shared" si="82" ref="CX58:CX64">ROUND((CW58+CN58)/2,1)</f>
        <v>0.8</v>
      </c>
      <c r="CY58" s="316" t="str">
        <f aca="true" t="shared" si="83" ref="CY58:CY64">IF(CQ58&lt;5,"Chưa TN",IF(CS58&lt;5,"Chưa TN",IF(CU58&lt;5,"Chưa TN",IF(CX58&lt;5,"Chưa TN",IF(CX58&lt;5.95,"Trung bình",IF(CX58&lt;6.95,"TB khá",IF(CX58&lt;7.95,"Khá",IF(CX58&lt;8.95,"Giỏi","Xuất sắc"))))))))</f>
        <v>Chưa TN</v>
      </c>
    </row>
    <row r="59" spans="1:103" s="75" customFormat="1" ht="16.5" customHeight="1">
      <c r="A59" s="81">
        <v>30</v>
      </c>
      <c r="B59" s="356" t="s">
        <v>79</v>
      </c>
      <c r="C59" s="357" t="s">
        <v>184</v>
      </c>
      <c r="D59" s="358">
        <v>33058</v>
      </c>
      <c r="E59" s="359" t="s">
        <v>72</v>
      </c>
      <c r="F59" s="360" t="s">
        <v>186</v>
      </c>
      <c r="G59" s="361"/>
      <c r="H59" s="362">
        <v>6</v>
      </c>
      <c r="I59" s="362"/>
      <c r="J59" s="362">
        <v>6.4</v>
      </c>
      <c r="K59" s="362"/>
      <c r="L59" s="362">
        <v>5.9</v>
      </c>
      <c r="M59" s="362"/>
      <c r="N59" s="362">
        <v>5.1</v>
      </c>
      <c r="O59" s="363"/>
      <c r="P59" s="315">
        <v>5.9</v>
      </c>
      <c r="Q59" s="315"/>
      <c r="R59" s="315">
        <v>8</v>
      </c>
      <c r="S59" s="315"/>
      <c r="T59" s="316">
        <f t="shared" si="56"/>
        <v>183.8</v>
      </c>
      <c r="U59" s="315">
        <f t="shared" si="57"/>
        <v>6.337931034482759</v>
      </c>
      <c r="V59" s="317" t="str">
        <f t="shared" si="58"/>
        <v>TB khá</v>
      </c>
      <c r="W59" s="176">
        <f t="shared" si="59"/>
        <v>0</v>
      </c>
      <c r="X59" s="176">
        <f t="shared" si="60"/>
        <v>0</v>
      </c>
      <c r="Y59" s="362">
        <v>2.8</v>
      </c>
      <c r="Z59" s="362"/>
      <c r="AA59" s="315">
        <v>3.3</v>
      </c>
      <c r="AB59" s="315">
        <v>2.8</v>
      </c>
      <c r="AC59" s="315">
        <v>2.5</v>
      </c>
      <c r="AD59" s="315">
        <v>2.5</v>
      </c>
      <c r="AE59" s="315"/>
      <c r="AF59" s="362" t="s">
        <v>337</v>
      </c>
      <c r="AG59" s="315"/>
      <c r="AH59" s="362" t="s">
        <v>337</v>
      </c>
      <c r="AI59" s="315">
        <v>0.8</v>
      </c>
      <c r="AJ59" s="315">
        <v>0.8</v>
      </c>
      <c r="AK59" s="315">
        <v>7.1</v>
      </c>
      <c r="AL59" s="315"/>
      <c r="AM59" s="315"/>
      <c r="AN59" s="362" t="s">
        <v>337</v>
      </c>
      <c r="AO59" s="316">
        <f t="shared" si="61"/>
        <v>60.4</v>
      </c>
      <c r="AP59" s="315">
        <f t="shared" si="62"/>
        <v>2.626086956521739</v>
      </c>
      <c r="AQ59" s="317" t="str">
        <f t="shared" si="63"/>
        <v>Kém</v>
      </c>
      <c r="AR59" s="315">
        <f t="shared" si="64"/>
        <v>4.696153846153846</v>
      </c>
      <c r="AS59" s="317" t="str">
        <f t="shared" si="65"/>
        <v>Yếu</v>
      </c>
      <c r="AT59" s="176">
        <f t="shared" si="66"/>
        <v>7</v>
      </c>
      <c r="AU59" s="176">
        <f t="shared" si="67"/>
        <v>19</v>
      </c>
      <c r="AV59" s="307" t="str">
        <f t="shared" si="68"/>
        <v>Ngừng học</v>
      </c>
      <c r="AW59" s="315"/>
      <c r="AX59" s="315"/>
      <c r="AY59" s="315"/>
      <c r="AZ59" s="315"/>
      <c r="BA59" s="315"/>
      <c r="BB59" s="315"/>
      <c r="BC59" s="315"/>
      <c r="BD59" s="315"/>
      <c r="BE59" s="315"/>
      <c r="BF59" s="315"/>
      <c r="BG59" s="315"/>
      <c r="BH59" s="315"/>
      <c r="BI59" s="315"/>
      <c r="BJ59" s="315"/>
      <c r="BK59" s="315"/>
      <c r="BL59" s="315"/>
      <c r="BM59" s="315"/>
      <c r="BN59" s="315"/>
      <c r="BO59" s="316">
        <f t="shared" si="69"/>
        <v>0</v>
      </c>
      <c r="BP59" s="315">
        <f t="shared" si="70"/>
        <v>0</v>
      </c>
      <c r="BQ59" s="318" t="str">
        <f t="shared" si="71"/>
        <v>Kém</v>
      </c>
      <c r="BR59" s="319">
        <f t="shared" si="72"/>
        <v>9</v>
      </c>
      <c r="BS59" s="315"/>
      <c r="BT59" s="315"/>
      <c r="BU59" s="315"/>
      <c r="BV59" s="315"/>
      <c r="BW59" s="315"/>
      <c r="BX59" s="315"/>
      <c r="BY59" s="315"/>
      <c r="BZ59" s="315"/>
      <c r="CA59" s="315"/>
      <c r="CB59" s="315"/>
      <c r="CC59" s="316"/>
      <c r="CD59" s="315"/>
      <c r="CE59" s="315"/>
      <c r="CF59" s="315"/>
      <c r="CG59" s="315"/>
      <c r="CH59" s="315"/>
      <c r="CI59" s="316">
        <f t="shared" si="73"/>
        <v>0</v>
      </c>
      <c r="CJ59" s="315">
        <f t="shared" si="74"/>
        <v>0</v>
      </c>
      <c r="CK59" s="318" t="str">
        <f t="shared" si="75"/>
        <v>Kém</v>
      </c>
      <c r="CL59" s="315">
        <f t="shared" si="76"/>
        <v>0</v>
      </c>
      <c r="CM59" s="318" t="str">
        <f t="shared" si="77"/>
        <v>Kém</v>
      </c>
      <c r="CN59" s="315">
        <f t="shared" si="78"/>
        <v>2.1</v>
      </c>
      <c r="CO59" s="319">
        <f t="shared" si="79"/>
        <v>24</v>
      </c>
      <c r="CP59" s="315" t="str">
        <f t="shared" si="80"/>
        <v>Thôi học</v>
      </c>
      <c r="CQ59" s="364"/>
      <c r="CR59" s="315"/>
      <c r="CS59" s="315"/>
      <c r="CT59" s="315"/>
      <c r="CU59" s="315"/>
      <c r="CV59" s="315"/>
      <c r="CW59" s="315">
        <f t="shared" si="81"/>
        <v>0</v>
      </c>
      <c r="CX59" s="315">
        <f t="shared" si="82"/>
        <v>1.1</v>
      </c>
      <c r="CY59" s="316" t="str">
        <f t="shared" si="83"/>
        <v>Chưa TN</v>
      </c>
    </row>
    <row r="60" spans="1:103" s="75" customFormat="1" ht="16.5" customHeight="1">
      <c r="A60" s="307">
        <v>3</v>
      </c>
      <c r="B60" s="367" t="s">
        <v>148</v>
      </c>
      <c r="C60" s="368" t="s">
        <v>289</v>
      </c>
      <c r="D60" s="369">
        <v>34509</v>
      </c>
      <c r="E60" s="370" t="s">
        <v>72</v>
      </c>
      <c r="F60" s="371" t="s">
        <v>290</v>
      </c>
      <c r="G60" s="361" t="s">
        <v>86</v>
      </c>
      <c r="H60" s="362">
        <v>4.7</v>
      </c>
      <c r="I60" s="362">
        <v>4.2</v>
      </c>
      <c r="J60" s="362">
        <v>6.5</v>
      </c>
      <c r="K60" s="362"/>
      <c r="L60" s="362">
        <v>4.2</v>
      </c>
      <c r="M60" s="362">
        <v>2.7</v>
      </c>
      <c r="N60" s="362">
        <v>5.1</v>
      </c>
      <c r="O60" s="315"/>
      <c r="P60" s="315">
        <v>5.2</v>
      </c>
      <c r="Q60" s="315"/>
      <c r="R60" s="315">
        <v>7</v>
      </c>
      <c r="S60" s="315"/>
      <c r="T60" s="316">
        <f t="shared" si="56"/>
        <v>162.89999999999998</v>
      </c>
      <c r="U60" s="315">
        <f t="shared" si="57"/>
        <v>5.617241379310344</v>
      </c>
      <c r="V60" s="317" t="str">
        <f t="shared" si="58"/>
        <v>Trung bình</v>
      </c>
      <c r="W60" s="176">
        <f t="shared" si="59"/>
        <v>2</v>
      </c>
      <c r="X60" s="176">
        <f t="shared" si="60"/>
        <v>10</v>
      </c>
      <c r="Y60" s="362">
        <v>4.5</v>
      </c>
      <c r="Z60" s="362"/>
      <c r="AA60" s="315">
        <v>5</v>
      </c>
      <c r="AB60" s="315">
        <v>3</v>
      </c>
      <c r="AC60" s="315">
        <v>3</v>
      </c>
      <c r="AD60" s="315">
        <v>1.5</v>
      </c>
      <c r="AE60" s="315">
        <v>7.3</v>
      </c>
      <c r="AF60" s="315"/>
      <c r="AG60" s="315">
        <v>5.5</v>
      </c>
      <c r="AH60" s="315"/>
      <c r="AI60" s="315">
        <v>3.5</v>
      </c>
      <c r="AJ60" s="315">
        <v>1</v>
      </c>
      <c r="AK60" s="315">
        <v>5.9</v>
      </c>
      <c r="AL60" s="315"/>
      <c r="AM60" s="315">
        <v>5</v>
      </c>
      <c r="AN60" s="315"/>
      <c r="AO60" s="316">
        <f t="shared" si="61"/>
        <v>115</v>
      </c>
      <c r="AP60" s="315">
        <f t="shared" si="62"/>
        <v>5</v>
      </c>
      <c r="AQ60" s="317" t="str">
        <f t="shared" si="63"/>
        <v>Trung bình</v>
      </c>
      <c r="AR60" s="315">
        <f t="shared" si="64"/>
        <v>5.3442307692307685</v>
      </c>
      <c r="AS60" s="317" t="str">
        <f t="shared" si="65"/>
        <v>Trung bình</v>
      </c>
      <c r="AT60" s="176">
        <f t="shared" si="66"/>
        <v>5</v>
      </c>
      <c r="AU60" s="176">
        <f t="shared" si="67"/>
        <v>18</v>
      </c>
      <c r="AV60" s="307" t="str">
        <f t="shared" si="68"/>
        <v>Lên lớp</v>
      </c>
      <c r="AW60" s="315"/>
      <c r="AX60" s="315"/>
      <c r="AY60" s="315"/>
      <c r="AZ60" s="315"/>
      <c r="BA60" s="315"/>
      <c r="BB60" s="315"/>
      <c r="BC60" s="315"/>
      <c r="BD60" s="315"/>
      <c r="BE60" s="315"/>
      <c r="BF60" s="315"/>
      <c r="BG60" s="315"/>
      <c r="BH60" s="315"/>
      <c r="BI60" s="315"/>
      <c r="BJ60" s="315"/>
      <c r="BK60" s="315"/>
      <c r="BL60" s="315"/>
      <c r="BM60" s="315"/>
      <c r="BN60" s="315"/>
      <c r="BO60" s="316">
        <f t="shared" si="69"/>
        <v>0</v>
      </c>
      <c r="BP60" s="315">
        <f t="shared" si="70"/>
        <v>0</v>
      </c>
      <c r="BQ60" s="318" t="str">
        <f t="shared" si="71"/>
        <v>Kém</v>
      </c>
      <c r="BR60" s="319">
        <f t="shared" si="72"/>
        <v>9</v>
      </c>
      <c r="BS60" s="315"/>
      <c r="BT60" s="315"/>
      <c r="BU60" s="172"/>
      <c r="BV60" s="172"/>
      <c r="BW60" s="172"/>
      <c r="BX60" s="172"/>
      <c r="BY60" s="172"/>
      <c r="BZ60" s="315"/>
      <c r="CA60" s="315"/>
      <c r="CB60" s="315"/>
      <c r="CC60" s="172"/>
      <c r="CD60" s="172"/>
      <c r="CE60" s="172"/>
      <c r="CF60" s="315"/>
      <c r="CG60" s="315"/>
      <c r="CH60" s="315"/>
      <c r="CI60" s="316">
        <f t="shared" si="73"/>
        <v>0</v>
      </c>
      <c r="CJ60" s="315">
        <f t="shared" si="74"/>
        <v>0</v>
      </c>
      <c r="CK60" s="318" t="str">
        <f t="shared" si="75"/>
        <v>Kém</v>
      </c>
      <c r="CL60" s="315">
        <f t="shared" si="76"/>
        <v>0</v>
      </c>
      <c r="CM60" s="318" t="str">
        <f t="shared" si="77"/>
        <v>Kém</v>
      </c>
      <c r="CN60" s="315">
        <f t="shared" si="78"/>
        <v>2.4</v>
      </c>
      <c r="CO60" s="319">
        <f t="shared" si="79"/>
        <v>22</v>
      </c>
      <c r="CP60" s="315" t="str">
        <f t="shared" si="80"/>
        <v>Thôi học</v>
      </c>
      <c r="CQ60" s="315"/>
      <c r="CR60" s="315"/>
      <c r="CS60" s="315"/>
      <c r="CT60" s="315"/>
      <c r="CU60" s="315"/>
      <c r="CV60" s="315"/>
      <c r="CW60" s="315">
        <f t="shared" si="81"/>
        <v>0</v>
      </c>
      <c r="CX60" s="315">
        <f t="shared" si="82"/>
        <v>1.2</v>
      </c>
      <c r="CY60" s="316" t="str">
        <f t="shared" si="83"/>
        <v>Chưa TN</v>
      </c>
    </row>
    <row r="61" spans="1:103" s="75" customFormat="1" ht="16.5" customHeight="1">
      <c r="A61" s="307">
        <v>14</v>
      </c>
      <c r="B61" s="356" t="s">
        <v>303</v>
      </c>
      <c r="C61" s="357" t="s">
        <v>172</v>
      </c>
      <c r="D61" s="358">
        <v>34460</v>
      </c>
      <c r="E61" s="359" t="s">
        <v>72</v>
      </c>
      <c r="F61" s="360" t="s">
        <v>233</v>
      </c>
      <c r="G61" s="361" t="s">
        <v>71</v>
      </c>
      <c r="H61" s="362">
        <v>6</v>
      </c>
      <c r="I61" s="362"/>
      <c r="J61" s="362">
        <v>5.4</v>
      </c>
      <c r="K61" s="362"/>
      <c r="L61" s="362">
        <v>7</v>
      </c>
      <c r="M61" s="362"/>
      <c r="N61" s="362">
        <v>7</v>
      </c>
      <c r="O61" s="363"/>
      <c r="P61" s="315">
        <v>5.5</v>
      </c>
      <c r="Q61" s="315"/>
      <c r="R61" s="315">
        <v>8</v>
      </c>
      <c r="S61" s="315"/>
      <c r="T61" s="316">
        <f t="shared" si="56"/>
        <v>184.7</v>
      </c>
      <c r="U61" s="315">
        <f t="shared" si="57"/>
        <v>6.368965517241379</v>
      </c>
      <c r="V61" s="317" t="str">
        <f t="shared" si="58"/>
        <v>TB khá</v>
      </c>
      <c r="W61" s="176">
        <f t="shared" si="59"/>
        <v>0</v>
      </c>
      <c r="X61" s="176">
        <f t="shared" si="60"/>
        <v>0</v>
      </c>
      <c r="Y61" s="362">
        <v>5.3</v>
      </c>
      <c r="Z61" s="362"/>
      <c r="AA61" s="315">
        <v>5</v>
      </c>
      <c r="AB61" s="315"/>
      <c r="AC61" s="315">
        <v>6.5</v>
      </c>
      <c r="AD61" s="315"/>
      <c r="AE61" s="315">
        <v>7.5</v>
      </c>
      <c r="AF61" s="315"/>
      <c r="AG61" s="315">
        <v>6.3</v>
      </c>
      <c r="AH61" s="315"/>
      <c r="AI61" s="315">
        <v>4.5</v>
      </c>
      <c r="AJ61" s="315">
        <v>2.5</v>
      </c>
      <c r="AK61" s="315">
        <v>6.1</v>
      </c>
      <c r="AL61" s="315"/>
      <c r="AM61" s="315">
        <v>8</v>
      </c>
      <c r="AN61" s="315"/>
      <c r="AO61" s="316">
        <f t="shared" si="61"/>
        <v>136.1</v>
      </c>
      <c r="AP61" s="315">
        <f t="shared" si="62"/>
        <v>5.9173913043478255</v>
      </c>
      <c r="AQ61" s="317" t="str">
        <f t="shared" si="63"/>
        <v>Trung bình</v>
      </c>
      <c r="AR61" s="315">
        <f t="shared" si="64"/>
        <v>6.169230769230769</v>
      </c>
      <c r="AS61" s="317" t="str">
        <f t="shared" si="65"/>
        <v>TB khá</v>
      </c>
      <c r="AT61" s="176">
        <f t="shared" si="66"/>
        <v>1</v>
      </c>
      <c r="AU61" s="176">
        <f t="shared" si="67"/>
        <v>3</v>
      </c>
      <c r="AV61" s="307" t="str">
        <f t="shared" si="68"/>
        <v>Lên lớp</v>
      </c>
      <c r="AW61" s="315"/>
      <c r="AX61" s="315"/>
      <c r="AY61" s="315"/>
      <c r="AZ61" s="315"/>
      <c r="BA61" s="315"/>
      <c r="BB61" s="315"/>
      <c r="BC61" s="315"/>
      <c r="BD61" s="315"/>
      <c r="BE61" s="315"/>
      <c r="BF61" s="315"/>
      <c r="BG61" s="315"/>
      <c r="BH61" s="315"/>
      <c r="BI61" s="315"/>
      <c r="BJ61" s="315"/>
      <c r="BK61" s="315"/>
      <c r="BL61" s="315"/>
      <c r="BM61" s="315"/>
      <c r="BN61" s="315"/>
      <c r="BO61" s="316">
        <f t="shared" si="69"/>
        <v>0</v>
      </c>
      <c r="BP61" s="315">
        <f t="shared" si="70"/>
        <v>0</v>
      </c>
      <c r="BQ61" s="318" t="str">
        <f t="shared" si="71"/>
        <v>Kém</v>
      </c>
      <c r="BR61" s="319">
        <f t="shared" si="72"/>
        <v>9</v>
      </c>
      <c r="BS61" s="315"/>
      <c r="BT61" s="315"/>
      <c r="BU61" s="172"/>
      <c r="BV61" s="172"/>
      <c r="BW61" s="172"/>
      <c r="BX61" s="172"/>
      <c r="BY61" s="172"/>
      <c r="BZ61" s="315"/>
      <c r="CA61" s="315"/>
      <c r="CB61" s="315"/>
      <c r="CC61" s="172"/>
      <c r="CD61" s="172"/>
      <c r="CE61" s="172"/>
      <c r="CF61" s="315"/>
      <c r="CG61" s="315"/>
      <c r="CH61" s="315"/>
      <c r="CI61" s="316">
        <f t="shared" si="73"/>
        <v>0</v>
      </c>
      <c r="CJ61" s="315">
        <f t="shared" si="74"/>
        <v>0</v>
      </c>
      <c r="CK61" s="318" t="str">
        <f t="shared" si="75"/>
        <v>Kém</v>
      </c>
      <c r="CL61" s="315">
        <f t="shared" si="76"/>
        <v>0</v>
      </c>
      <c r="CM61" s="318" t="str">
        <f t="shared" si="77"/>
        <v>Kém</v>
      </c>
      <c r="CN61" s="315">
        <f t="shared" si="78"/>
        <v>2.8</v>
      </c>
      <c r="CO61" s="319">
        <f t="shared" si="79"/>
        <v>18</v>
      </c>
      <c r="CP61" s="315" t="str">
        <f t="shared" si="80"/>
        <v>Thôi học</v>
      </c>
      <c r="CQ61" s="364"/>
      <c r="CR61" s="315"/>
      <c r="CS61" s="315"/>
      <c r="CT61" s="315"/>
      <c r="CU61" s="315"/>
      <c r="CV61" s="315"/>
      <c r="CW61" s="315">
        <f t="shared" si="81"/>
        <v>0</v>
      </c>
      <c r="CX61" s="315">
        <f t="shared" si="82"/>
        <v>1.4</v>
      </c>
      <c r="CY61" s="316" t="str">
        <f t="shared" si="83"/>
        <v>Chưa TN</v>
      </c>
    </row>
    <row r="62" spans="1:103" s="75" customFormat="1" ht="16.5" customHeight="1">
      <c r="A62" s="307">
        <v>17</v>
      </c>
      <c r="B62" s="356" t="s">
        <v>270</v>
      </c>
      <c r="C62" s="357" t="s">
        <v>308</v>
      </c>
      <c r="D62" s="358">
        <v>34318</v>
      </c>
      <c r="E62" s="359" t="s">
        <v>72</v>
      </c>
      <c r="F62" s="360" t="s">
        <v>186</v>
      </c>
      <c r="G62" s="361"/>
      <c r="H62" s="362">
        <v>6.5</v>
      </c>
      <c r="I62" s="362"/>
      <c r="J62" s="362">
        <v>8.6</v>
      </c>
      <c r="K62" s="362" t="s">
        <v>337</v>
      </c>
      <c r="L62" s="362">
        <v>6.2</v>
      </c>
      <c r="M62" s="362"/>
      <c r="N62" s="362">
        <v>5.5</v>
      </c>
      <c r="O62" s="363"/>
      <c r="P62" s="315">
        <v>6.7</v>
      </c>
      <c r="Q62" s="315"/>
      <c r="R62" s="315">
        <v>8</v>
      </c>
      <c r="S62" s="315"/>
      <c r="T62" s="316">
        <f t="shared" si="56"/>
        <v>209.2</v>
      </c>
      <c r="U62" s="315">
        <f t="shared" si="57"/>
        <v>7.213793103448276</v>
      </c>
      <c r="V62" s="317" t="str">
        <f t="shared" si="58"/>
        <v>Khá</v>
      </c>
      <c r="W62" s="176">
        <f t="shared" si="59"/>
        <v>0</v>
      </c>
      <c r="X62" s="176">
        <f t="shared" si="60"/>
        <v>0</v>
      </c>
      <c r="Y62" s="362">
        <v>5.5</v>
      </c>
      <c r="Z62" s="362"/>
      <c r="AA62" s="315">
        <v>4.8</v>
      </c>
      <c r="AB62" s="315">
        <v>2.8</v>
      </c>
      <c r="AC62" s="315">
        <v>5</v>
      </c>
      <c r="AD62" s="315"/>
      <c r="AE62" s="315">
        <v>4</v>
      </c>
      <c r="AF62" s="315"/>
      <c r="AG62" s="315">
        <v>4.5</v>
      </c>
      <c r="AH62" s="315">
        <v>2.5</v>
      </c>
      <c r="AI62" s="315">
        <v>3.5</v>
      </c>
      <c r="AJ62" s="315">
        <v>2</v>
      </c>
      <c r="AK62" s="315">
        <v>5</v>
      </c>
      <c r="AL62" s="315"/>
      <c r="AM62" s="315">
        <v>5</v>
      </c>
      <c r="AN62" s="315"/>
      <c r="AO62" s="316">
        <f t="shared" si="61"/>
        <v>106.5</v>
      </c>
      <c r="AP62" s="315">
        <f t="shared" si="62"/>
        <v>4.630434782608695</v>
      </c>
      <c r="AQ62" s="317" t="str">
        <f t="shared" si="63"/>
        <v>Yếu</v>
      </c>
      <c r="AR62" s="315">
        <f t="shared" si="64"/>
        <v>6.071153846153846</v>
      </c>
      <c r="AS62" s="317" t="str">
        <f t="shared" si="65"/>
        <v>TB khá</v>
      </c>
      <c r="AT62" s="176">
        <f t="shared" si="66"/>
        <v>4</v>
      </c>
      <c r="AU62" s="176">
        <f t="shared" si="67"/>
        <v>13</v>
      </c>
      <c r="AV62" s="307" t="str">
        <f t="shared" si="68"/>
        <v>Lên lớp</v>
      </c>
      <c r="AW62" s="315"/>
      <c r="AX62" s="315"/>
      <c r="AY62" s="315"/>
      <c r="AZ62" s="315"/>
      <c r="BA62" s="315"/>
      <c r="BB62" s="315"/>
      <c r="BC62" s="315"/>
      <c r="BD62" s="315"/>
      <c r="BE62" s="315"/>
      <c r="BF62" s="315"/>
      <c r="BG62" s="315"/>
      <c r="BH62" s="315"/>
      <c r="BI62" s="315"/>
      <c r="BJ62" s="315"/>
      <c r="BK62" s="315"/>
      <c r="BL62" s="315"/>
      <c r="BM62" s="315"/>
      <c r="BN62" s="315"/>
      <c r="BO62" s="316">
        <f t="shared" si="69"/>
        <v>0</v>
      </c>
      <c r="BP62" s="315">
        <f t="shared" si="70"/>
        <v>0</v>
      </c>
      <c r="BQ62" s="318" t="str">
        <f t="shared" si="71"/>
        <v>Kém</v>
      </c>
      <c r="BR62" s="319">
        <f t="shared" si="72"/>
        <v>9</v>
      </c>
      <c r="BS62" s="315"/>
      <c r="BT62" s="315"/>
      <c r="BU62" s="172"/>
      <c r="BV62" s="172"/>
      <c r="BW62" s="172"/>
      <c r="BX62" s="172"/>
      <c r="BY62" s="172"/>
      <c r="BZ62" s="315"/>
      <c r="CA62" s="315"/>
      <c r="CB62" s="315"/>
      <c r="CC62" s="172"/>
      <c r="CD62" s="172"/>
      <c r="CE62" s="172"/>
      <c r="CF62" s="315"/>
      <c r="CG62" s="315"/>
      <c r="CH62" s="315"/>
      <c r="CI62" s="316">
        <f t="shared" si="73"/>
        <v>0</v>
      </c>
      <c r="CJ62" s="315">
        <f t="shared" si="74"/>
        <v>0</v>
      </c>
      <c r="CK62" s="318" t="str">
        <f t="shared" si="75"/>
        <v>Kém</v>
      </c>
      <c r="CL62" s="315">
        <f t="shared" si="76"/>
        <v>0</v>
      </c>
      <c r="CM62" s="318" t="str">
        <f t="shared" si="77"/>
        <v>Kém</v>
      </c>
      <c r="CN62" s="315">
        <f t="shared" si="78"/>
        <v>2.7</v>
      </c>
      <c r="CO62" s="319">
        <f t="shared" si="79"/>
        <v>21</v>
      </c>
      <c r="CP62" s="315" t="str">
        <f t="shared" si="80"/>
        <v>Thôi học</v>
      </c>
      <c r="CQ62" s="364"/>
      <c r="CR62" s="315"/>
      <c r="CS62" s="315"/>
      <c r="CT62" s="315"/>
      <c r="CU62" s="315"/>
      <c r="CV62" s="315"/>
      <c r="CW62" s="315">
        <f t="shared" si="81"/>
        <v>0</v>
      </c>
      <c r="CX62" s="315">
        <f t="shared" si="82"/>
        <v>1.4</v>
      </c>
      <c r="CY62" s="316" t="str">
        <f t="shared" si="83"/>
        <v>Chưa TN</v>
      </c>
    </row>
    <row r="63" spans="1:103" s="75" customFormat="1" ht="16.5" customHeight="1">
      <c r="A63" s="307">
        <v>28</v>
      </c>
      <c r="B63" s="367" t="s">
        <v>329</v>
      </c>
      <c r="C63" s="368" t="s">
        <v>105</v>
      </c>
      <c r="D63" s="369">
        <v>34679</v>
      </c>
      <c r="E63" s="370" t="s">
        <v>72</v>
      </c>
      <c r="F63" s="371" t="s">
        <v>218</v>
      </c>
      <c r="G63" s="361"/>
      <c r="H63" s="362">
        <v>5.4</v>
      </c>
      <c r="I63" s="362"/>
      <c r="J63" s="362">
        <v>9.1</v>
      </c>
      <c r="K63" s="362"/>
      <c r="L63" s="362">
        <v>8.5</v>
      </c>
      <c r="M63" s="362"/>
      <c r="N63" s="362">
        <v>5.6</v>
      </c>
      <c r="O63" s="363"/>
      <c r="P63" s="315">
        <v>5.9</v>
      </c>
      <c r="Q63" s="315"/>
      <c r="R63" s="315">
        <v>9</v>
      </c>
      <c r="S63" s="315"/>
      <c r="T63" s="316">
        <f t="shared" si="56"/>
        <v>218.70000000000002</v>
      </c>
      <c r="U63" s="315">
        <f t="shared" si="57"/>
        <v>7.541379310344828</v>
      </c>
      <c r="V63" s="317" t="str">
        <f t="shared" si="58"/>
        <v>Khá</v>
      </c>
      <c r="W63" s="176">
        <f t="shared" si="59"/>
        <v>0</v>
      </c>
      <c r="X63" s="176">
        <f t="shared" si="60"/>
        <v>0</v>
      </c>
      <c r="Y63" s="362">
        <v>5.3</v>
      </c>
      <c r="Z63" s="362"/>
      <c r="AA63" s="315">
        <v>6.5</v>
      </c>
      <c r="AB63" s="315"/>
      <c r="AC63" s="315">
        <v>5.5</v>
      </c>
      <c r="AD63" s="315"/>
      <c r="AE63" s="315">
        <v>6</v>
      </c>
      <c r="AF63" s="315"/>
      <c r="AG63" s="315">
        <v>5.3</v>
      </c>
      <c r="AH63" s="315"/>
      <c r="AI63" s="315">
        <v>5.8</v>
      </c>
      <c r="AJ63" s="315"/>
      <c r="AK63" s="315">
        <v>6.7</v>
      </c>
      <c r="AL63" s="315"/>
      <c r="AM63" s="315">
        <v>6</v>
      </c>
      <c r="AN63" s="315"/>
      <c r="AO63" s="316">
        <f t="shared" si="61"/>
        <v>138.4</v>
      </c>
      <c r="AP63" s="315">
        <f t="shared" si="62"/>
        <v>6.017391304347826</v>
      </c>
      <c r="AQ63" s="317" t="str">
        <f t="shared" si="63"/>
        <v>TB khá</v>
      </c>
      <c r="AR63" s="315">
        <f t="shared" si="64"/>
        <v>6.867307692307692</v>
      </c>
      <c r="AS63" s="317" t="str">
        <f t="shared" si="65"/>
        <v>TB khá</v>
      </c>
      <c r="AT63" s="176">
        <f t="shared" si="66"/>
        <v>0</v>
      </c>
      <c r="AU63" s="176">
        <f t="shared" si="67"/>
        <v>0</v>
      </c>
      <c r="AV63" s="307" t="str">
        <f t="shared" si="68"/>
        <v>Lên lớp</v>
      </c>
      <c r="AW63" s="315"/>
      <c r="AX63" s="315"/>
      <c r="AY63" s="315"/>
      <c r="AZ63" s="315"/>
      <c r="BA63" s="315"/>
      <c r="BB63" s="315"/>
      <c r="BC63" s="315"/>
      <c r="BD63" s="315"/>
      <c r="BE63" s="315"/>
      <c r="BF63" s="315"/>
      <c r="BG63" s="315"/>
      <c r="BH63" s="315"/>
      <c r="BI63" s="315"/>
      <c r="BJ63" s="315"/>
      <c r="BK63" s="315"/>
      <c r="BL63" s="315"/>
      <c r="BM63" s="315"/>
      <c r="BN63" s="315"/>
      <c r="BO63" s="316">
        <f t="shared" si="69"/>
        <v>0</v>
      </c>
      <c r="BP63" s="315">
        <f t="shared" si="70"/>
        <v>0</v>
      </c>
      <c r="BQ63" s="318" t="str">
        <f t="shared" si="71"/>
        <v>Kém</v>
      </c>
      <c r="BR63" s="319">
        <f t="shared" si="72"/>
        <v>9</v>
      </c>
      <c r="BS63" s="315"/>
      <c r="BT63" s="315"/>
      <c r="BU63" s="172"/>
      <c r="BV63" s="172"/>
      <c r="BW63" s="172"/>
      <c r="BX63" s="172"/>
      <c r="BY63" s="172"/>
      <c r="BZ63" s="315"/>
      <c r="CA63" s="315"/>
      <c r="CB63" s="315"/>
      <c r="CC63" s="172"/>
      <c r="CD63" s="172"/>
      <c r="CE63" s="172"/>
      <c r="CF63" s="315"/>
      <c r="CG63" s="315"/>
      <c r="CH63" s="315"/>
      <c r="CI63" s="316">
        <f t="shared" si="73"/>
        <v>0</v>
      </c>
      <c r="CJ63" s="315">
        <f t="shared" si="74"/>
        <v>0</v>
      </c>
      <c r="CK63" s="318" t="str">
        <f t="shared" si="75"/>
        <v>Kém</v>
      </c>
      <c r="CL63" s="315">
        <f t="shared" si="76"/>
        <v>0</v>
      </c>
      <c r="CM63" s="318" t="str">
        <f t="shared" si="77"/>
        <v>Kém</v>
      </c>
      <c r="CN63" s="315">
        <f t="shared" si="78"/>
        <v>3.1</v>
      </c>
      <c r="CO63" s="319">
        <f t="shared" si="79"/>
        <v>17</v>
      </c>
      <c r="CP63" s="315" t="str">
        <f t="shared" si="80"/>
        <v>Thôi học</v>
      </c>
      <c r="CQ63" s="364"/>
      <c r="CR63" s="315"/>
      <c r="CS63" s="315"/>
      <c r="CT63" s="315"/>
      <c r="CU63" s="315"/>
      <c r="CV63" s="315"/>
      <c r="CW63" s="315">
        <f t="shared" si="81"/>
        <v>0</v>
      </c>
      <c r="CX63" s="315">
        <f t="shared" si="82"/>
        <v>1.6</v>
      </c>
      <c r="CY63" s="316" t="str">
        <f t="shared" si="83"/>
        <v>Chưa TN</v>
      </c>
    </row>
    <row r="64" spans="1:103" s="75" customFormat="1" ht="16.5" customHeight="1">
      <c r="A64" s="307">
        <v>29</v>
      </c>
      <c r="B64" s="367" t="s">
        <v>253</v>
      </c>
      <c r="C64" s="368" t="s">
        <v>330</v>
      </c>
      <c r="D64" s="369">
        <v>33977</v>
      </c>
      <c r="E64" s="370" t="s">
        <v>72</v>
      </c>
      <c r="F64" s="371" t="s">
        <v>186</v>
      </c>
      <c r="G64" s="361"/>
      <c r="H64" s="362">
        <v>5</v>
      </c>
      <c r="I64" s="362"/>
      <c r="J64" s="362">
        <v>5.2</v>
      </c>
      <c r="K64" s="362"/>
      <c r="L64" s="362">
        <v>5</v>
      </c>
      <c r="M64" s="362"/>
      <c r="N64" s="362">
        <v>5.2</v>
      </c>
      <c r="O64" s="363"/>
      <c r="P64" s="315">
        <v>5.3</v>
      </c>
      <c r="Q64" s="315"/>
      <c r="R64" s="315">
        <v>8</v>
      </c>
      <c r="S64" s="315"/>
      <c r="T64" s="316">
        <f t="shared" si="56"/>
        <v>163.1</v>
      </c>
      <c r="U64" s="315">
        <f t="shared" si="57"/>
        <v>5.624137931034483</v>
      </c>
      <c r="V64" s="317" t="str">
        <f t="shared" si="58"/>
        <v>Trung bình</v>
      </c>
      <c r="W64" s="176">
        <f t="shared" si="59"/>
        <v>0</v>
      </c>
      <c r="X64" s="176">
        <f t="shared" si="60"/>
        <v>0</v>
      </c>
      <c r="Y64" s="362">
        <v>4.3</v>
      </c>
      <c r="Z64" s="362"/>
      <c r="AA64" s="315">
        <v>5.5</v>
      </c>
      <c r="AB64" s="315"/>
      <c r="AC64" s="315">
        <v>3.5</v>
      </c>
      <c r="AD64" s="315">
        <v>1.5</v>
      </c>
      <c r="AE64" s="315">
        <v>5.5</v>
      </c>
      <c r="AF64" s="315"/>
      <c r="AG64" s="315">
        <v>6.5</v>
      </c>
      <c r="AH64" s="315"/>
      <c r="AI64" s="315">
        <v>5</v>
      </c>
      <c r="AJ64" s="315">
        <v>4</v>
      </c>
      <c r="AK64" s="315">
        <v>6.3</v>
      </c>
      <c r="AL64" s="315"/>
      <c r="AM64" s="315">
        <v>7</v>
      </c>
      <c r="AN64" s="315"/>
      <c r="AO64" s="316">
        <f t="shared" si="61"/>
        <v>123.3</v>
      </c>
      <c r="AP64" s="315">
        <f t="shared" si="62"/>
        <v>5.360869565217391</v>
      </c>
      <c r="AQ64" s="317" t="str">
        <f t="shared" si="63"/>
        <v>Trung bình</v>
      </c>
      <c r="AR64" s="315">
        <f t="shared" si="64"/>
        <v>5.507692307692308</v>
      </c>
      <c r="AS64" s="317" t="str">
        <f t="shared" si="65"/>
        <v>Trung bình</v>
      </c>
      <c r="AT64" s="176">
        <f t="shared" si="66"/>
        <v>2</v>
      </c>
      <c r="AU64" s="176">
        <f t="shared" si="67"/>
        <v>5</v>
      </c>
      <c r="AV64" s="307" t="str">
        <f t="shared" si="68"/>
        <v>Lên lớp</v>
      </c>
      <c r="AW64" s="315"/>
      <c r="AX64" s="315"/>
      <c r="AY64" s="315"/>
      <c r="AZ64" s="315"/>
      <c r="BA64" s="315"/>
      <c r="BB64" s="315"/>
      <c r="BC64" s="315"/>
      <c r="BD64" s="315"/>
      <c r="BE64" s="315"/>
      <c r="BF64" s="315"/>
      <c r="BG64" s="315"/>
      <c r="BH64" s="315"/>
      <c r="BI64" s="315"/>
      <c r="BJ64" s="315"/>
      <c r="BK64" s="315"/>
      <c r="BL64" s="315"/>
      <c r="BM64" s="315"/>
      <c r="BN64" s="315"/>
      <c r="BO64" s="316">
        <f t="shared" si="69"/>
        <v>0</v>
      </c>
      <c r="BP64" s="315">
        <f t="shared" si="70"/>
        <v>0</v>
      </c>
      <c r="BQ64" s="318" t="str">
        <f t="shared" si="71"/>
        <v>Kém</v>
      </c>
      <c r="BR64" s="319">
        <f t="shared" si="72"/>
        <v>9</v>
      </c>
      <c r="BS64" s="315"/>
      <c r="BT64" s="315"/>
      <c r="BU64" s="172"/>
      <c r="BV64" s="172"/>
      <c r="BW64" s="172"/>
      <c r="BX64" s="172"/>
      <c r="BY64" s="172"/>
      <c r="BZ64" s="315"/>
      <c r="CA64" s="315"/>
      <c r="CB64" s="315"/>
      <c r="CC64" s="172"/>
      <c r="CD64" s="172"/>
      <c r="CE64" s="172"/>
      <c r="CF64" s="315"/>
      <c r="CG64" s="315"/>
      <c r="CH64" s="315"/>
      <c r="CI64" s="316">
        <f t="shared" si="73"/>
        <v>0</v>
      </c>
      <c r="CJ64" s="315">
        <f t="shared" si="74"/>
        <v>0</v>
      </c>
      <c r="CK64" s="318" t="str">
        <f t="shared" si="75"/>
        <v>Kém</v>
      </c>
      <c r="CL64" s="315">
        <f t="shared" si="76"/>
        <v>0</v>
      </c>
      <c r="CM64" s="318" t="str">
        <f t="shared" si="77"/>
        <v>Kém</v>
      </c>
      <c r="CN64" s="315">
        <f t="shared" si="78"/>
        <v>2.5</v>
      </c>
      <c r="CO64" s="319">
        <f t="shared" si="79"/>
        <v>19</v>
      </c>
      <c r="CP64" s="315" t="str">
        <f t="shared" si="80"/>
        <v>Thôi học</v>
      </c>
      <c r="CQ64" s="364"/>
      <c r="CR64" s="315"/>
      <c r="CS64" s="315"/>
      <c r="CT64" s="315"/>
      <c r="CU64" s="315"/>
      <c r="CV64" s="315"/>
      <c r="CW64" s="315">
        <f t="shared" si="81"/>
        <v>0</v>
      </c>
      <c r="CX64" s="315">
        <f t="shared" si="82"/>
        <v>1.3</v>
      </c>
      <c r="CY64" s="316" t="str">
        <f t="shared" si="83"/>
        <v>Chưa TN</v>
      </c>
    </row>
    <row r="65" spans="1:103" ht="16.5" customHeight="1">
      <c r="A65" s="81">
        <v>12</v>
      </c>
      <c r="B65" s="262" t="s">
        <v>151</v>
      </c>
      <c r="C65" s="263" t="s">
        <v>302</v>
      </c>
      <c r="D65" s="267">
        <v>34613</v>
      </c>
      <c r="E65" s="264" t="s">
        <v>72</v>
      </c>
      <c r="F65" s="265" t="s">
        <v>186</v>
      </c>
      <c r="G65" s="170" t="s">
        <v>71</v>
      </c>
      <c r="H65" s="171">
        <v>5.4</v>
      </c>
      <c r="I65" s="171"/>
      <c r="J65" s="171">
        <v>6.6</v>
      </c>
      <c r="K65" s="171"/>
      <c r="L65" s="171">
        <v>6.5</v>
      </c>
      <c r="M65" s="171"/>
      <c r="N65" s="171">
        <v>5.1</v>
      </c>
      <c r="O65" s="179"/>
      <c r="P65" s="172">
        <v>5</v>
      </c>
      <c r="Q65" s="172"/>
      <c r="R65" s="172">
        <v>7</v>
      </c>
      <c r="S65" s="172"/>
      <c r="T65" s="173">
        <f>R65*R$5+P65*P$5+N65*N$5+L65*L$5+J65*J$5+H65*H$5</f>
        <v>176.5</v>
      </c>
      <c r="U65" s="172">
        <f>T65/T$5</f>
        <v>6.086206896551724</v>
      </c>
      <c r="V65" s="174" t="str">
        <f>IF(U65&gt;=8.95,"Xuất sắc",IF(U65&gt;=7.95,"Giỏi",IF(U65&gt;=6.95,"Khá",IF(U65&gt;=5.95,"TB khá",IF(U65&gt;=4.95,"Trung bình",IF(U65&gt;=3.95,"Yếu",IF(U65&lt;3.95,"Kém")))))))</f>
        <v>TB khá</v>
      </c>
      <c r="W65" s="175">
        <f>SUM((IF(H65&gt;=5,0,1)),(IF(J65&gt;=5,0,1)),(IF(L65&gt;=5,0,1)),(IF(N65&gt;=5,0,1)),(IF(P65&gt;=5,0,1)),(IF(R65&gt;=5,0,1)))</f>
        <v>0</v>
      </c>
      <c r="X65" s="176">
        <f>SUM((IF(H65&gt;=5,0,$H$5)),(IF(J65&gt;=5,0,$J$5)),(IF(L65&gt;=5,0,$L$5)),(IF(N65&gt;=5,0,$N$5)),(IF(P65&gt;=5,0,$P$5)),(IF(R65&gt;=5,0,$R$5)))</f>
        <v>0</v>
      </c>
      <c r="Y65" s="171">
        <v>5.5</v>
      </c>
      <c r="Z65" s="171"/>
      <c r="AA65" s="172">
        <v>5</v>
      </c>
      <c r="AB65" s="172"/>
      <c r="AC65" s="172">
        <v>3</v>
      </c>
      <c r="AD65" s="172">
        <v>1.5</v>
      </c>
      <c r="AE65" s="172">
        <v>6.3</v>
      </c>
      <c r="AF65" s="172"/>
      <c r="AG65" s="172">
        <v>6</v>
      </c>
      <c r="AH65" s="172"/>
      <c r="AI65" s="172">
        <v>5</v>
      </c>
      <c r="AJ65" s="172">
        <v>4.5</v>
      </c>
      <c r="AK65" s="172">
        <v>7.4</v>
      </c>
      <c r="AL65" s="172"/>
      <c r="AM65" s="172">
        <v>5</v>
      </c>
      <c r="AN65" s="172"/>
      <c r="AO65" s="173">
        <f>AM65*AM$5+AK65*AK$5+AI65*AI$5+AG65*AG$5+AE65*AE$5+AC65*AC$5+AA65*AA$5+Y65*Y$5</f>
        <v>125.5</v>
      </c>
      <c r="AP65" s="172">
        <f>AO65/AO$5</f>
        <v>5.456521739130435</v>
      </c>
      <c r="AQ65" s="174" t="str">
        <f>IF(AP65&gt;=8.95,"Xuất sắc",IF(AP65&gt;=7.95,"Giỏi",IF(AP65&gt;=6.95,"Khá",IF(AP65&gt;=5.95,"TB khá",IF(AP65&gt;=4.95,"Trung bình",IF(AP65&gt;=3.95,"Yếu",IF(AP65&lt;3.95,"Kém")))))))</f>
        <v>Trung bình</v>
      </c>
      <c r="AR65" s="172">
        <f>(AO65+T65)/AR$5</f>
        <v>5.8076923076923075</v>
      </c>
      <c r="AS65" s="174" t="str">
        <f>IF(AR65&gt;=8.95,"Xuất sắc",IF(AR65&gt;=7.95,"Giỏi",IF(AR65&gt;=6.95,"Khá",IF(AR65&gt;=5.95,"TB khá",IF(AR65&gt;=4.95,"Trung bình",IF(AR65&gt;=3.95,"Yếu",IF(AR65&lt;3.95,"Kém")))))))</f>
        <v>Trung bình</v>
      </c>
      <c r="AT65" s="175">
        <f>W65+SUM((IF(Y65&gt;=5,0,1)),(IF(AA65&gt;=5,0,1)),(IF(AC65&gt;=5,0,1)),(IF(AE65&gt;=5,0,1)),(IF(AG65&gt;=5,0,1)),(IF(AI65&gt;=5,0,1)),(IF(AK65&gt;=5,0,1)),(IF(AM65&gt;=5,0,1)))</f>
        <v>1</v>
      </c>
      <c r="AU65" s="176">
        <f>X65+SUM((IF(Y65&gt;=5,0,$Y$5)),(IF(AA65&gt;=5,0,$AA$5)),(IF(AC65&gt;=5,0,$AC$5)),(IF(AE65&gt;=5,0,$AE$5)),(IF(AG65&gt;=5,0,$AG$5)),(IF(AI65&gt;=5,0,$AI$5)),(IF(AK65&gt;=5,0,$AK$5)),(IF(AM65&gt;=5,0,$AM$5)))</f>
        <v>3</v>
      </c>
      <c r="AV65" s="81" t="str">
        <f>IF(AR65&lt;3.95,"Thôi học",IF(AR65&lt;4.95,"Ngừng học",IF(AR65&lt;4.95,"Vớt lên lớp",IF(AU65&gt;20,"Ngừng học","Lên lớp"))))</f>
        <v>Lên lớp</v>
      </c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3">
        <f t="shared" si="69"/>
        <v>0</v>
      </c>
      <c r="BP65" s="172">
        <f>BO65/BO$5</f>
        <v>0</v>
      </c>
      <c r="BQ65" s="177" t="str">
        <f>IF(BP65&gt;=8.95,"Xuất sắc",IF(BP65&gt;=7.95,"Giỏi",IF(BP65&gt;=6.95,"Khá",IF(BP65&gt;=5.95,"TB khá",IF(BP65&gt;=4.95,"Trung bình",IF(BP65&gt;=3.95,"Yếu",IF(BP65&lt;3.95,"Kém")))))))</f>
        <v>Kém</v>
      </c>
      <c r="BR65" s="211">
        <f t="shared" si="72"/>
        <v>9</v>
      </c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3">
        <f t="shared" si="73"/>
        <v>0</v>
      </c>
      <c r="CJ65" s="172">
        <f>CI65/CI$5</f>
        <v>0</v>
      </c>
      <c r="CK65" s="177" t="str">
        <f>IF(CJ65&gt;=8.95,"Xuất sắc",IF(CJ65&gt;=7.95,"Giỏi",IF(CJ65&gt;=6.95,"Khá",IF(CJ65&gt;=5.95,"TB khá",IF(CJ65&gt;=4.95,"Trung bình",IF(CJ65&gt;=3.95,"Yếu",IF(CJ65&lt;3.95,"Kém")))))))</f>
        <v>Kém</v>
      </c>
      <c r="CL65" s="172">
        <f t="shared" si="76"/>
        <v>0</v>
      </c>
      <c r="CM65" s="177" t="str">
        <f>IF(CL65&gt;=8.95,"Xuất sắc",IF(CL65&gt;=7.95,"Giỏi",IF(CL65&gt;=6.95,"Khá",IF(CL65&gt;=5.95,"TB khá",IF(CL65&gt;=4.95,"Trung bình",IF(CL65&gt;=3.95,"Yếu",IF(CL65&lt;3.95,"Kém")))))))</f>
        <v>Kém</v>
      </c>
      <c r="CN65" s="172">
        <f t="shared" si="78"/>
        <v>2.6</v>
      </c>
      <c r="CO65" s="211">
        <f t="shared" si="79"/>
        <v>18</v>
      </c>
      <c r="CP65" s="172" t="str">
        <f>IF(CL65&lt;3.95,"Thôi học",IF(CN65&lt;4.45,"Thôi học",IF(CO65&gt;=1,"Không đủ","Đủ điều kiện")))</f>
        <v>Thôi học</v>
      </c>
      <c r="CQ65" s="180"/>
      <c r="CR65" s="172"/>
      <c r="CS65" s="172"/>
      <c r="CT65" s="172"/>
      <c r="CU65" s="172"/>
      <c r="CV65" s="172"/>
      <c r="CW65" s="172">
        <f>ROUND((CQ65+CS65+CU65)/3,1)</f>
        <v>0</v>
      </c>
      <c r="CX65" s="172">
        <f>ROUND((CW65+CN65)/2,1)</f>
        <v>1.3</v>
      </c>
      <c r="CY65" s="178" t="str">
        <f>IF(CQ65&lt;5,"Chưa TN",IF(CS65&lt;5,"Chưa TN",IF(CU65&lt;5,"Chưa TN",IF(CX65&lt;5,"Chưa TN",IF(CX65&lt;5.95,"Trung bình",IF(CX65&lt;6.95,"TB khá",IF(CX65&lt;7.95,"Khá",IF(CX65&lt;8.95,"Giỏi","Xuất sắc"))))))))</f>
        <v>Chưa TN</v>
      </c>
    </row>
    <row r="67" ht="15.75"/>
  </sheetData>
  <autoFilter ref="A6:CY65"/>
  <mergeCells count="79">
    <mergeCell ref="CC4:CD4"/>
    <mergeCell ref="CE4:CF4"/>
    <mergeCell ref="CG4:CH4"/>
    <mergeCell ref="CU4:CV4"/>
    <mergeCell ref="CM4:CM5"/>
    <mergeCell ref="CO4:CP4"/>
    <mergeCell ref="CQ4:CR4"/>
    <mergeCell ref="CS4:CT4"/>
    <mergeCell ref="BU4:BV4"/>
    <mergeCell ref="BW4:BX4"/>
    <mergeCell ref="BY4:BZ4"/>
    <mergeCell ref="CA4:CB4"/>
    <mergeCell ref="BK4:BL4"/>
    <mergeCell ref="BR4:BR5"/>
    <mergeCell ref="BM4:BN4"/>
    <mergeCell ref="BS4:BT4"/>
    <mergeCell ref="BC4:BD4"/>
    <mergeCell ref="BE4:BF4"/>
    <mergeCell ref="BG4:BH4"/>
    <mergeCell ref="BI4:BJ4"/>
    <mergeCell ref="AW4:AX4"/>
    <mergeCell ref="AI4:AJ4"/>
    <mergeCell ref="AY4:AZ4"/>
    <mergeCell ref="BA4:BB4"/>
    <mergeCell ref="R4:S4"/>
    <mergeCell ref="AK4:AL4"/>
    <mergeCell ref="AT4:AT5"/>
    <mergeCell ref="AU4:AU5"/>
    <mergeCell ref="AA4:AB4"/>
    <mergeCell ref="AC4:AD4"/>
    <mergeCell ref="AE4:AF4"/>
    <mergeCell ref="AG4:AH4"/>
    <mergeCell ref="AM4:AN4"/>
    <mergeCell ref="CE3:CF3"/>
    <mergeCell ref="CG3:CH3"/>
    <mergeCell ref="H4:I4"/>
    <mergeCell ref="J4:K4"/>
    <mergeCell ref="L4:M4"/>
    <mergeCell ref="N4:O4"/>
    <mergeCell ref="P4:Q4"/>
    <mergeCell ref="W4:W5"/>
    <mergeCell ref="X4:X5"/>
    <mergeCell ref="Y4:Z4"/>
    <mergeCell ref="BW3:BX3"/>
    <mergeCell ref="BY3:BZ3"/>
    <mergeCell ref="CA3:CB3"/>
    <mergeCell ref="CC3:CD3"/>
    <mergeCell ref="BK3:BL3"/>
    <mergeCell ref="BM3:BN3"/>
    <mergeCell ref="BS3:BT3"/>
    <mergeCell ref="BU3:BV3"/>
    <mergeCell ref="BC3:BD3"/>
    <mergeCell ref="BE3:BF3"/>
    <mergeCell ref="BG3:BH3"/>
    <mergeCell ref="BI3:BJ3"/>
    <mergeCell ref="AW3:AX3"/>
    <mergeCell ref="AI3:AJ3"/>
    <mergeCell ref="AY3:AZ3"/>
    <mergeCell ref="BA3:BB3"/>
    <mergeCell ref="AG3:AH3"/>
    <mergeCell ref="R3:S3"/>
    <mergeCell ref="AK3:AL3"/>
    <mergeCell ref="AM3:AN3"/>
    <mergeCell ref="Y3:Z3"/>
    <mergeCell ref="AA3:AB3"/>
    <mergeCell ref="AC3:AD3"/>
    <mergeCell ref="AE3:AF3"/>
    <mergeCell ref="J3:K3"/>
    <mergeCell ref="L3:M3"/>
    <mergeCell ref="N3:O3"/>
    <mergeCell ref="P3:Q3"/>
    <mergeCell ref="D3:D5"/>
    <mergeCell ref="E3:E5"/>
    <mergeCell ref="F3:G5"/>
    <mergeCell ref="H3:I3"/>
    <mergeCell ref="B2:C2"/>
    <mergeCell ref="A3:A5"/>
    <mergeCell ref="B3:B5"/>
    <mergeCell ref="C3:C5"/>
  </mergeCells>
  <conditionalFormatting sqref="CQ40:CQ49 CU40:CU49 CS40:CS49 BS40:BS49 CA40:CA49 CG40:CG49 BM40:BM49 BE40:BE49 BI40:BI49 BG40:BG49 BC40:BC49 BK40:BK49 AY40:AY49 BA40:BA49 AW40:AW49 AM40:AM49 AI40:AI49 AK40:AK49 R40:R49 AA40:AA49 N40:N49 L40:L49 H40:H49 P40:P49 Y40:Y49 AE40:AE49 J40:J49 AC40:AC49 AG40:AG49 CU52:CU65 CS52:CS65 BS52:BS65 CA52:CA65 CG52:CG65 BM52:BM65 BE52:BE65 BI52:BI65 BG52:BG65 BC52:BC65 BK52:BK65 AY52:AY65 BA52:BA65 AW52:AW65 AM52:AM65 AI52:AI65 AK52:AK65 R52:R65 AA52:AA65 N52:N65 L52:L65 H52:H65 P52:P65 Y52:Y65 AE52:AE65 J52:J65 AC52:AC65 AG52:AG65 CQ52:CQ65 BU60:BU65 BW60:BW65 BY60:BY65 CC60:CC65 CE60:CE65 CU7:CU30 CS7:CS30 BS7:BS30 CA7:CA30 CG7:CG30 BM7:BM30 BE7:BE30 BI7:BI30 BG7:BG30 BC7:BC30 BK7:BK30 AY7:AY30 BA7:BA30 AW7:AW30 AM7:AM30 AI7:AI30 AK7:AK30 R7:R30 AA7:AA30 N7:N30 L7:L30 H7:H30 P7:P30 Y7:Y30 AE7:AE30 J7:J30 AC7:AC30 AG7:AG30 CQ7:CQ30 BU7:BU30 BW7:BW30 BY7:BY30 CC7:CC30 CE7:CE30">
    <cfRule type="cellIs" priority="1" dxfId="0" operator="lessThan" stopIfTrue="1">
      <formula>5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portrait" pageOrder="overThenDown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120" zoomScaleNormal="12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P23" sqref="P23"/>
    </sheetView>
  </sheetViews>
  <sheetFormatPr defaultColWidth="9.140625" defaultRowHeight="12.75"/>
  <cols>
    <col min="1" max="1" width="5.140625" style="6" customWidth="1"/>
    <col min="2" max="2" width="17.00390625" style="109" customWidth="1"/>
    <col min="3" max="3" width="9.28125" style="6" customWidth="1"/>
    <col min="4" max="4" width="10.00390625" style="6" customWidth="1"/>
    <col min="5" max="5" width="9.421875" style="6" hidden="1" customWidth="1"/>
    <col min="6" max="6" width="13.421875" style="6" hidden="1" customWidth="1"/>
    <col min="7" max="7" width="13.57421875" style="6" hidden="1" customWidth="1"/>
    <col min="8" max="17" width="4.7109375" style="67" customWidth="1"/>
    <col min="18" max="16384" width="9.140625" style="6" customWidth="1"/>
  </cols>
  <sheetData>
    <row r="1" spans="1:17" ht="17.25" customHeight="1">
      <c r="A1" s="1">
        <v>47</v>
      </c>
      <c r="B1" s="377" t="s">
        <v>125</v>
      </c>
      <c r="C1" s="378"/>
      <c r="D1" s="1"/>
      <c r="E1" s="1"/>
      <c r="F1" s="1"/>
      <c r="G1" s="1"/>
      <c r="H1" s="113"/>
      <c r="I1" s="77"/>
      <c r="J1" s="77"/>
      <c r="K1" s="77"/>
      <c r="L1" s="113"/>
      <c r="M1" s="77"/>
      <c r="N1" s="77"/>
      <c r="O1" s="77"/>
      <c r="P1" s="77"/>
      <c r="Q1" s="2"/>
    </row>
    <row r="2" spans="1:17" ht="15.75" customHeight="1">
      <c r="A2" s="114"/>
      <c r="B2" s="418" t="s">
        <v>378</v>
      </c>
      <c r="C2" s="419"/>
      <c r="D2" s="10"/>
      <c r="E2" s="10"/>
      <c r="F2" s="10"/>
      <c r="G2" s="10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 customHeight="1">
      <c r="A3" s="115"/>
      <c r="B3" s="116"/>
      <c r="C3" s="117"/>
      <c r="D3" s="420" t="s">
        <v>126</v>
      </c>
      <c r="E3" s="423" t="s">
        <v>6</v>
      </c>
      <c r="F3" s="412" t="s">
        <v>7</v>
      </c>
      <c r="G3" s="413"/>
      <c r="H3" s="118" t="s">
        <v>127</v>
      </c>
      <c r="I3" s="119"/>
      <c r="J3" s="118" t="s">
        <v>347</v>
      </c>
      <c r="K3" s="118"/>
      <c r="L3" s="120" t="s">
        <v>379</v>
      </c>
      <c r="M3" s="121"/>
      <c r="N3" s="120" t="s">
        <v>128</v>
      </c>
      <c r="O3" s="121"/>
      <c r="P3" s="120" t="s">
        <v>129</v>
      </c>
      <c r="Q3" s="121"/>
    </row>
    <row r="4" spans="1:17" ht="15.75" customHeight="1">
      <c r="A4" s="122" t="s">
        <v>2</v>
      </c>
      <c r="B4" s="123" t="s">
        <v>130</v>
      </c>
      <c r="C4" s="124" t="s">
        <v>131</v>
      </c>
      <c r="D4" s="421"/>
      <c r="E4" s="421"/>
      <c r="F4" s="414"/>
      <c r="G4" s="415"/>
      <c r="H4" s="125"/>
      <c r="I4" s="125"/>
      <c r="J4" s="125" t="s">
        <v>348</v>
      </c>
      <c r="K4" s="125"/>
      <c r="L4" s="126" t="s">
        <v>380</v>
      </c>
      <c r="M4" s="127"/>
      <c r="N4" s="128" t="s">
        <v>132</v>
      </c>
      <c r="O4" s="129"/>
      <c r="P4" s="130" t="s">
        <v>133</v>
      </c>
      <c r="Q4" s="127"/>
    </row>
    <row r="5" spans="1:17" s="7" customFormat="1" ht="15.75" customHeight="1">
      <c r="A5" s="131"/>
      <c r="B5" s="132"/>
      <c r="C5" s="133"/>
      <c r="D5" s="422"/>
      <c r="E5" s="422"/>
      <c r="F5" s="416"/>
      <c r="G5" s="417"/>
      <c r="H5" s="134">
        <v>2</v>
      </c>
      <c r="I5" s="135"/>
      <c r="J5" s="135"/>
      <c r="K5" s="135"/>
      <c r="L5" s="136">
        <v>2</v>
      </c>
      <c r="M5" s="136"/>
      <c r="N5" s="46">
        <v>3</v>
      </c>
      <c r="O5" s="46"/>
      <c r="P5" s="136">
        <v>4</v>
      </c>
      <c r="Q5" s="136"/>
    </row>
    <row r="6" spans="1:17" s="7" customFormat="1" ht="15.75" customHeight="1">
      <c r="A6" s="89"/>
      <c r="B6" s="90"/>
      <c r="C6" s="91"/>
      <c r="D6" s="91"/>
      <c r="E6" s="91"/>
      <c r="F6" s="91"/>
      <c r="G6" s="91"/>
      <c r="H6" s="137" t="s">
        <v>344</v>
      </c>
      <c r="I6" s="93"/>
      <c r="J6" s="137" t="s">
        <v>344</v>
      </c>
      <c r="K6" s="93"/>
      <c r="L6" s="101" t="s">
        <v>118</v>
      </c>
      <c r="M6" s="101"/>
      <c r="N6" s="138" t="s">
        <v>366</v>
      </c>
      <c r="O6" s="93"/>
      <c r="P6" s="101" t="s">
        <v>165</v>
      </c>
      <c r="Q6" s="101"/>
    </row>
    <row r="7" spans="1:17" s="145" customFormat="1" ht="15.75" customHeight="1">
      <c r="A7" s="139">
        <v>1</v>
      </c>
      <c r="B7" s="225" t="s">
        <v>138</v>
      </c>
      <c r="C7" s="226" t="s">
        <v>154</v>
      </c>
      <c r="D7" s="227">
        <v>34349</v>
      </c>
      <c r="E7" s="141" t="s">
        <v>72</v>
      </c>
      <c r="F7" s="140" t="s">
        <v>134</v>
      </c>
      <c r="G7" s="142" t="s">
        <v>106</v>
      </c>
      <c r="H7" s="143">
        <v>5.5</v>
      </c>
      <c r="I7" s="143"/>
      <c r="J7" s="144">
        <v>7</v>
      </c>
      <c r="K7" s="143"/>
      <c r="L7" s="144">
        <v>6.5</v>
      </c>
      <c r="M7" s="143"/>
      <c r="N7" s="143">
        <v>5.7</v>
      </c>
      <c r="O7" s="143"/>
      <c r="P7" s="143">
        <v>6.8</v>
      </c>
      <c r="Q7" s="143"/>
    </row>
    <row r="8" spans="1:17" s="145" customFormat="1" ht="15.75" customHeight="1">
      <c r="A8" s="139">
        <v>2</v>
      </c>
      <c r="B8" s="228" t="s">
        <v>155</v>
      </c>
      <c r="C8" s="229" t="s">
        <v>154</v>
      </c>
      <c r="D8" s="230">
        <v>34542</v>
      </c>
      <c r="E8" s="147" t="s">
        <v>72</v>
      </c>
      <c r="F8" s="146" t="s">
        <v>135</v>
      </c>
      <c r="G8" s="148" t="s">
        <v>100</v>
      </c>
      <c r="H8" s="143">
        <v>5</v>
      </c>
      <c r="I8" s="143"/>
      <c r="J8" s="144">
        <v>6</v>
      </c>
      <c r="K8" s="143"/>
      <c r="L8" s="144">
        <v>2.5</v>
      </c>
      <c r="M8" s="143"/>
      <c r="N8" s="143">
        <v>2.5</v>
      </c>
      <c r="O8" s="143"/>
      <c r="P8" s="143"/>
      <c r="Q8" s="143" t="s">
        <v>337</v>
      </c>
    </row>
    <row r="9" spans="1:17" ht="15.75" customHeight="1">
      <c r="A9" s="55">
        <v>3</v>
      </c>
      <c r="B9" s="228" t="s">
        <v>156</v>
      </c>
      <c r="C9" s="229" t="s">
        <v>157</v>
      </c>
      <c r="D9" s="230">
        <v>34660</v>
      </c>
      <c r="E9" s="147" t="s">
        <v>72</v>
      </c>
      <c r="F9" s="146" t="s">
        <v>75</v>
      </c>
      <c r="G9" s="148" t="s">
        <v>71</v>
      </c>
      <c r="H9" s="149">
        <v>6</v>
      </c>
      <c r="I9" s="149"/>
      <c r="J9" s="150">
        <v>5</v>
      </c>
      <c r="K9" s="149"/>
      <c r="L9" s="150">
        <v>7</v>
      </c>
      <c r="M9" s="149"/>
      <c r="N9" s="149">
        <v>5.7</v>
      </c>
      <c r="O9" s="149"/>
      <c r="P9" s="149">
        <v>6.8</v>
      </c>
      <c r="Q9" s="149"/>
    </row>
    <row r="10" spans="1:17" s="145" customFormat="1" ht="15.75" customHeight="1">
      <c r="A10" s="139">
        <v>4</v>
      </c>
      <c r="B10" s="228" t="s">
        <v>158</v>
      </c>
      <c r="C10" s="229" t="s">
        <v>159</v>
      </c>
      <c r="D10" s="230">
        <v>30962</v>
      </c>
      <c r="E10" s="147" t="s">
        <v>72</v>
      </c>
      <c r="F10" s="146" t="s">
        <v>75</v>
      </c>
      <c r="G10" s="148" t="s">
        <v>71</v>
      </c>
      <c r="H10" s="143">
        <v>8</v>
      </c>
      <c r="I10" s="143"/>
      <c r="J10" s="144">
        <v>9</v>
      </c>
      <c r="K10" s="143"/>
      <c r="L10" s="144">
        <v>7</v>
      </c>
      <c r="M10" s="143"/>
      <c r="N10" s="143">
        <v>6.7</v>
      </c>
      <c r="O10" s="143"/>
      <c r="P10" s="143">
        <v>6</v>
      </c>
      <c r="Q10" s="143"/>
    </row>
    <row r="11" spans="1:17" ht="15.75" customHeight="1">
      <c r="A11" s="55">
        <v>5</v>
      </c>
      <c r="B11" s="228" t="s">
        <v>160</v>
      </c>
      <c r="C11" s="229" t="s">
        <v>161</v>
      </c>
      <c r="D11" s="230" t="s">
        <v>162</v>
      </c>
      <c r="E11" s="147" t="s">
        <v>72</v>
      </c>
      <c r="F11" s="146" t="s">
        <v>139</v>
      </c>
      <c r="G11" s="148" t="s">
        <v>124</v>
      </c>
      <c r="H11" s="149">
        <v>5.5</v>
      </c>
      <c r="I11" s="149"/>
      <c r="J11" s="150">
        <v>8</v>
      </c>
      <c r="K11" s="149"/>
      <c r="L11" s="150">
        <v>7.3</v>
      </c>
      <c r="M11" s="149"/>
      <c r="N11" s="149">
        <v>6</v>
      </c>
      <c r="O11" s="149"/>
      <c r="P11" s="149">
        <v>6.2</v>
      </c>
      <c r="Q11" s="149"/>
    </row>
    <row r="12" spans="1:17" s="145" customFormat="1" ht="15.75" customHeight="1">
      <c r="A12" s="139">
        <v>6</v>
      </c>
      <c r="B12" s="228" t="s">
        <v>163</v>
      </c>
      <c r="C12" s="229" t="s">
        <v>102</v>
      </c>
      <c r="D12" s="230">
        <v>34596</v>
      </c>
      <c r="E12" s="147" t="s">
        <v>72</v>
      </c>
      <c r="F12" s="146" t="s">
        <v>123</v>
      </c>
      <c r="G12" s="148" t="s">
        <v>103</v>
      </c>
      <c r="H12" s="143">
        <v>5.5</v>
      </c>
      <c r="I12" s="143"/>
      <c r="J12" s="144">
        <v>6</v>
      </c>
      <c r="K12" s="143"/>
      <c r="L12" s="144">
        <v>5.8</v>
      </c>
      <c r="M12" s="143"/>
      <c r="N12" s="143">
        <v>6</v>
      </c>
      <c r="O12" s="143"/>
      <c r="P12" s="143">
        <v>6</v>
      </c>
      <c r="Q12" s="143"/>
    </row>
    <row r="13" spans="1:17" s="145" customFormat="1" ht="15.75" customHeight="1">
      <c r="A13" s="55">
        <v>7</v>
      </c>
      <c r="B13" s="228" t="s">
        <v>136</v>
      </c>
      <c r="C13" s="229" t="s">
        <v>164</v>
      </c>
      <c r="D13" s="230">
        <v>33850</v>
      </c>
      <c r="E13" s="147" t="s">
        <v>72</v>
      </c>
      <c r="F13" s="146" t="s">
        <v>140</v>
      </c>
      <c r="G13" s="148" t="s">
        <v>71</v>
      </c>
      <c r="H13" s="143">
        <v>5</v>
      </c>
      <c r="I13" s="143"/>
      <c r="J13" s="144">
        <v>5</v>
      </c>
      <c r="K13" s="143"/>
      <c r="L13" s="144">
        <v>2.3</v>
      </c>
      <c r="M13" s="143" t="s">
        <v>335</v>
      </c>
      <c r="N13" s="143">
        <v>5</v>
      </c>
      <c r="O13" s="143"/>
      <c r="P13" s="143">
        <v>2.5</v>
      </c>
      <c r="Q13" s="143"/>
    </row>
    <row r="14" spans="1:17" ht="15.75" customHeight="1">
      <c r="A14" s="139">
        <v>8</v>
      </c>
      <c r="B14" s="228" t="s">
        <v>156</v>
      </c>
      <c r="C14" s="229" t="s">
        <v>165</v>
      </c>
      <c r="D14" s="230" t="s">
        <v>166</v>
      </c>
      <c r="E14" s="147" t="s">
        <v>72</v>
      </c>
      <c r="F14" s="146" t="s">
        <v>141</v>
      </c>
      <c r="G14" s="148" t="s">
        <v>103</v>
      </c>
      <c r="H14" s="149">
        <v>5</v>
      </c>
      <c r="I14" s="149"/>
      <c r="J14" s="150">
        <v>5</v>
      </c>
      <c r="K14" s="149"/>
      <c r="L14" s="150">
        <v>7</v>
      </c>
      <c r="M14" s="149"/>
      <c r="N14" s="149">
        <v>5</v>
      </c>
      <c r="O14" s="149"/>
      <c r="P14" s="149">
        <v>7</v>
      </c>
      <c r="Q14" s="149"/>
    </row>
    <row r="15" spans="1:17" s="145" customFormat="1" ht="15.75" customHeight="1">
      <c r="A15" s="55">
        <v>9</v>
      </c>
      <c r="B15" s="228" t="s">
        <v>167</v>
      </c>
      <c r="C15" s="229" t="s">
        <v>149</v>
      </c>
      <c r="D15" s="230">
        <v>34495</v>
      </c>
      <c r="E15" s="153" t="s">
        <v>72</v>
      </c>
      <c r="F15" s="151" t="s">
        <v>142</v>
      </c>
      <c r="G15" s="154" t="s">
        <v>86</v>
      </c>
      <c r="H15" s="155">
        <v>6</v>
      </c>
      <c r="I15" s="143"/>
      <c r="J15" s="144">
        <v>8</v>
      </c>
      <c r="K15" s="143"/>
      <c r="L15" s="144">
        <v>7.3</v>
      </c>
      <c r="M15" s="143"/>
      <c r="N15" s="155">
        <v>6.1</v>
      </c>
      <c r="O15" s="143"/>
      <c r="P15" s="143">
        <v>6</v>
      </c>
      <c r="Q15" s="143"/>
    </row>
    <row r="16" spans="1:17" ht="15.75" customHeight="1">
      <c r="A16" s="139">
        <v>10</v>
      </c>
      <c r="B16" s="228" t="s">
        <v>168</v>
      </c>
      <c r="C16" s="229" t="s">
        <v>169</v>
      </c>
      <c r="D16" s="230" t="s">
        <v>170</v>
      </c>
      <c r="E16" s="147" t="s">
        <v>72</v>
      </c>
      <c r="F16" s="146" t="s">
        <v>76</v>
      </c>
      <c r="G16" s="148" t="s">
        <v>77</v>
      </c>
      <c r="H16" s="156">
        <v>5</v>
      </c>
      <c r="I16" s="149"/>
      <c r="J16" s="150">
        <v>5</v>
      </c>
      <c r="K16" s="149"/>
      <c r="L16" s="150"/>
      <c r="M16" s="150" t="s">
        <v>337</v>
      </c>
      <c r="N16" s="156">
        <v>5.5</v>
      </c>
      <c r="O16" s="150"/>
      <c r="P16" s="150">
        <v>6</v>
      </c>
      <c r="Q16" s="150"/>
    </row>
    <row r="17" spans="1:17" s="145" customFormat="1" ht="15.75" customHeight="1">
      <c r="A17" s="55">
        <v>11</v>
      </c>
      <c r="B17" s="228" t="s">
        <v>171</v>
      </c>
      <c r="C17" s="229" t="s">
        <v>172</v>
      </c>
      <c r="D17" s="230">
        <v>34683</v>
      </c>
      <c r="E17" s="153" t="s">
        <v>72</v>
      </c>
      <c r="F17" s="151" t="s">
        <v>75</v>
      </c>
      <c r="G17" s="154" t="s">
        <v>71</v>
      </c>
      <c r="H17" s="143">
        <v>5.5</v>
      </c>
      <c r="I17" s="143"/>
      <c r="J17" s="143">
        <v>7</v>
      </c>
      <c r="K17" s="143"/>
      <c r="L17" s="143">
        <v>7.3</v>
      </c>
      <c r="M17" s="143"/>
      <c r="N17" s="143">
        <v>8</v>
      </c>
      <c r="O17" s="143"/>
      <c r="P17" s="143">
        <v>6.8</v>
      </c>
      <c r="Q17" s="143"/>
    </row>
    <row r="18" spans="1:17" s="145" customFormat="1" ht="15.75" customHeight="1">
      <c r="A18" s="139">
        <v>12</v>
      </c>
      <c r="B18" s="228" t="s">
        <v>173</v>
      </c>
      <c r="C18" s="229" t="s">
        <v>174</v>
      </c>
      <c r="D18" s="230">
        <v>34086</v>
      </c>
      <c r="E18" s="147" t="s">
        <v>72</v>
      </c>
      <c r="F18" s="146" t="s">
        <v>107</v>
      </c>
      <c r="G18" s="148" t="s">
        <v>108</v>
      </c>
      <c r="H18" s="143">
        <v>5.5</v>
      </c>
      <c r="I18" s="143"/>
      <c r="J18" s="143">
        <v>6</v>
      </c>
      <c r="K18" s="143"/>
      <c r="L18" s="143">
        <v>6.8</v>
      </c>
      <c r="M18" s="143"/>
      <c r="N18" s="143">
        <v>5</v>
      </c>
      <c r="O18" s="143"/>
      <c r="P18" s="143">
        <v>5.5</v>
      </c>
      <c r="Q18" s="143"/>
    </row>
    <row r="19" spans="1:17" s="145" customFormat="1" ht="15.75" customHeight="1">
      <c r="A19" s="55">
        <v>13</v>
      </c>
      <c r="B19" s="228" t="s">
        <v>152</v>
      </c>
      <c r="C19" s="229" t="s">
        <v>177</v>
      </c>
      <c r="D19" s="230">
        <v>34102</v>
      </c>
      <c r="E19" s="147" t="s">
        <v>72</v>
      </c>
      <c r="F19" s="146" t="s">
        <v>85</v>
      </c>
      <c r="G19" s="148" t="s">
        <v>86</v>
      </c>
      <c r="H19" s="143">
        <v>5</v>
      </c>
      <c r="I19" s="143"/>
      <c r="J19" s="143">
        <v>7</v>
      </c>
      <c r="K19" s="143"/>
      <c r="L19" s="143">
        <v>7</v>
      </c>
      <c r="M19" s="143"/>
      <c r="N19" s="143">
        <v>6</v>
      </c>
      <c r="O19" s="143"/>
      <c r="P19" s="143">
        <v>7</v>
      </c>
      <c r="Q19" s="143"/>
    </row>
    <row r="20" spans="1:17" s="145" customFormat="1" ht="15.75" customHeight="1">
      <c r="A20" s="139">
        <v>14</v>
      </c>
      <c r="B20" s="228" t="s">
        <v>156</v>
      </c>
      <c r="C20" s="229" t="s">
        <v>180</v>
      </c>
      <c r="D20" s="230">
        <v>34548</v>
      </c>
      <c r="E20" s="147" t="s">
        <v>72</v>
      </c>
      <c r="F20" s="146" t="s">
        <v>81</v>
      </c>
      <c r="G20" s="148" t="s">
        <v>86</v>
      </c>
      <c r="H20" s="143">
        <v>5</v>
      </c>
      <c r="I20" s="143"/>
      <c r="J20" s="143">
        <v>7</v>
      </c>
      <c r="K20" s="143"/>
      <c r="L20" s="143">
        <v>7</v>
      </c>
      <c r="M20" s="143"/>
      <c r="N20" s="143">
        <v>6</v>
      </c>
      <c r="O20" s="143"/>
      <c r="P20" s="143">
        <v>6.3</v>
      </c>
      <c r="Q20" s="143"/>
    </row>
    <row r="21" spans="1:17" s="145" customFormat="1" ht="15.75" customHeight="1">
      <c r="A21" s="55">
        <v>15</v>
      </c>
      <c r="B21" s="231" t="s">
        <v>181</v>
      </c>
      <c r="C21" s="232" t="s">
        <v>182</v>
      </c>
      <c r="D21" s="233">
        <v>34606</v>
      </c>
      <c r="E21" s="147" t="s">
        <v>72</v>
      </c>
      <c r="F21" s="146" t="s">
        <v>70</v>
      </c>
      <c r="G21" s="148" t="s">
        <v>71</v>
      </c>
      <c r="H21" s="143">
        <v>5</v>
      </c>
      <c r="I21" s="143"/>
      <c r="J21" s="143">
        <v>6</v>
      </c>
      <c r="K21" s="143"/>
      <c r="L21" s="143">
        <v>5.8</v>
      </c>
      <c r="M21" s="143"/>
      <c r="N21" s="143">
        <v>5.7</v>
      </c>
      <c r="O21" s="143"/>
      <c r="P21" s="143">
        <v>6</v>
      </c>
      <c r="Q21" s="143"/>
    </row>
    <row r="22" spans="1:17" ht="15.75" customHeight="1">
      <c r="A22" s="139">
        <v>16</v>
      </c>
      <c r="B22" s="228" t="s">
        <v>183</v>
      </c>
      <c r="C22" s="229" t="s">
        <v>184</v>
      </c>
      <c r="D22" s="230">
        <v>34691</v>
      </c>
      <c r="E22" s="147" t="s">
        <v>72</v>
      </c>
      <c r="F22" s="146" t="s">
        <v>150</v>
      </c>
      <c r="G22" s="148" t="s">
        <v>71</v>
      </c>
      <c r="H22" s="149">
        <v>5</v>
      </c>
      <c r="I22" s="149"/>
      <c r="J22" s="143">
        <v>6</v>
      </c>
      <c r="K22" s="149"/>
      <c r="L22" s="143">
        <v>7</v>
      </c>
      <c r="M22" s="149"/>
      <c r="N22" s="143">
        <v>7</v>
      </c>
      <c r="O22" s="149"/>
      <c r="P22" s="149">
        <v>6</v>
      </c>
      <c r="Q22" s="149"/>
    </row>
    <row r="23" spans="1:17" ht="15.75" customHeight="1">
      <c r="A23" s="46"/>
      <c r="B23" s="234"/>
      <c r="C23" s="235"/>
      <c r="D23" s="235"/>
      <c r="E23" s="58"/>
      <c r="F23" s="58"/>
      <c r="G23" s="58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17" ht="15.75" customHeight="1">
      <c r="A24" s="2"/>
      <c r="B24" s="159"/>
      <c r="C24" s="159"/>
      <c r="D24" s="159"/>
      <c r="E24" s="159"/>
      <c r="F24" s="159"/>
      <c r="G24" s="159"/>
      <c r="H24" s="160"/>
      <c r="I24" s="160"/>
      <c r="J24" s="160"/>
      <c r="K24" s="160"/>
      <c r="L24" s="160"/>
      <c r="M24" s="160"/>
      <c r="N24" s="160"/>
      <c r="O24" s="160"/>
      <c r="P24" s="160"/>
      <c r="Q24" s="160"/>
    </row>
    <row r="25" spans="1:17" s="158" customFormat="1" ht="15.75" customHeight="1">
      <c r="A25" s="55">
        <v>13</v>
      </c>
      <c r="B25" s="228" t="s">
        <v>175</v>
      </c>
      <c r="C25" s="229" t="s">
        <v>176</v>
      </c>
      <c r="D25" s="230">
        <v>34338</v>
      </c>
      <c r="E25" s="147" t="s">
        <v>72</v>
      </c>
      <c r="F25" s="146" t="s">
        <v>144</v>
      </c>
      <c r="G25" s="148" t="s">
        <v>145</v>
      </c>
      <c r="H25" s="143"/>
      <c r="I25" s="157"/>
      <c r="J25" s="143"/>
      <c r="K25" s="157"/>
      <c r="L25" s="143"/>
      <c r="M25" s="157"/>
      <c r="N25" s="143"/>
      <c r="O25" s="157" t="s">
        <v>337</v>
      </c>
      <c r="P25" s="157"/>
      <c r="Q25" s="157"/>
    </row>
    <row r="26" spans="1:17" s="145" customFormat="1" ht="15.75" customHeight="1">
      <c r="A26" s="55">
        <v>15</v>
      </c>
      <c r="B26" s="228" t="s">
        <v>178</v>
      </c>
      <c r="C26" s="229" t="s">
        <v>179</v>
      </c>
      <c r="D26" s="230">
        <v>34566</v>
      </c>
      <c r="E26" s="147" t="s">
        <v>72</v>
      </c>
      <c r="F26" s="146" t="s">
        <v>146</v>
      </c>
      <c r="G26" s="148" t="s">
        <v>147</v>
      </c>
      <c r="H26" s="143">
        <v>6</v>
      </c>
      <c r="I26" s="143"/>
      <c r="J26" s="143">
        <v>8</v>
      </c>
      <c r="K26" s="143"/>
      <c r="L26" s="143"/>
      <c r="M26" s="143"/>
      <c r="N26" s="143"/>
      <c r="O26" s="143" t="s">
        <v>337</v>
      </c>
      <c r="P26" s="143"/>
      <c r="Q26" s="143"/>
    </row>
  </sheetData>
  <mergeCells count="5">
    <mergeCell ref="F3:G5"/>
    <mergeCell ref="B1:C1"/>
    <mergeCell ref="B2:C2"/>
    <mergeCell ref="D3:D5"/>
    <mergeCell ref="E3:E5"/>
  </mergeCells>
  <conditionalFormatting sqref="J25:J26 H25:H26 P25:P26 L25:L26 N25:N26 J7:J22 H7:H22 P7:P22 L7:L22 N7:N22">
    <cfRule type="cellIs" priority="1" dxfId="0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NewWind</dc:creator>
  <cp:keywords/>
  <dc:description/>
  <cp:lastModifiedBy>NewWind</cp:lastModifiedBy>
  <cp:lastPrinted>2013-09-12T08:10:47Z</cp:lastPrinted>
  <dcterms:created xsi:type="dcterms:W3CDTF">2012-10-11T02:23:46Z</dcterms:created>
  <dcterms:modified xsi:type="dcterms:W3CDTF">2014-02-17T07:43:15Z</dcterms:modified>
  <cp:category/>
  <cp:version/>
  <cp:contentType/>
  <cp:contentStatus/>
</cp:coreProperties>
</file>